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z003\Desktop\예산안 2026\1203 자리끼 오늘까지\"/>
    </mc:Choice>
  </mc:AlternateContent>
  <xr:revisionPtr revIDLastSave="0" documentId="13_ncr:1_{319DD82D-61CE-4C90-8B8A-AE3F0ABC3D80}" xr6:coauthVersionLast="47" xr6:coauthVersionMax="47" xr10:uidLastSave="{00000000-0000-0000-0000-000000000000}"/>
  <bookViews>
    <workbookView xWindow="27045" yWindow="2160" windowWidth="20220" windowHeight="17115" tabRatio="761" xr2:uid="{00000000-000D-0000-FFFF-FFFF00000000}"/>
  </bookViews>
  <sheets>
    <sheet name="총괄" sheetId="12" r:id="rId1"/>
    <sheet name="세입안(산출내역)" sheetId="10" r:id="rId2"/>
    <sheet name="세출안(산출내역)" sheetId="11" r:id="rId3"/>
  </sheets>
  <definedNames>
    <definedName name="_xlnm.Print_Area" localSheetId="1">'세입안(산출내역)'!$A$1:$P$38</definedName>
    <definedName name="_xlnm.Print_Area" localSheetId="2">'세출안(산출내역)'!$A$1:$P$67</definedName>
    <definedName name="_xlnm.Print_Titles" localSheetId="2">'세출안(산출내역)'!$1:$4</definedName>
  </definedNames>
  <calcPr calcId="191029"/>
</workbook>
</file>

<file path=xl/calcChain.xml><?xml version="1.0" encoding="utf-8"?>
<calcChain xmlns="http://schemas.openxmlformats.org/spreadsheetml/2006/main">
  <c r="G12" i="11" l="1"/>
  <c r="O9" i="10"/>
  <c r="O9" i="11" l="1"/>
  <c r="F60" i="11"/>
  <c r="O59" i="11"/>
  <c r="F59" i="11" s="1"/>
  <c r="O50" i="11"/>
  <c r="F33" i="10"/>
  <c r="P22" i="11"/>
  <c r="P21" i="11"/>
  <c r="I22" i="11" l="1"/>
  <c r="I21" i="11"/>
  <c r="I20" i="11"/>
  <c r="I19" i="11"/>
  <c r="I18" i="11"/>
  <c r="P20" i="11"/>
  <c r="P19" i="11"/>
  <c r="P18" i="11"/>
  <c r="O8" i="10" l="1"/>
  <c r="F8" i="10" s="1"/>
  <c r="G65" i="11"/>
  <c r="O65" i="11" s="1"/>
  <c r="F65" i="11" s="1"/>
  <c r="O61" i="11"/>
  <c r="F21" i="10"/>
  <c r="I45" i="11"/>
  <c r="L44" i="11"/>
  <c r="F28" i="10"/>
  <c r="G64" i="11"/>
  <c r="O64" i="11" s="1"/>
  <c r="F64" i="11" s="1"/>
  <c r="F66" i="11" l="1"/>
  <c r="G46" i="11"/>
  <c r="O36" i="10" l="1"/>
  <c r="O35" i="10"/>
  <c r="F36" i="10" l="1"/>
  <c r="F35" i="10"/>
  <c r="O10" i="11"/>
  <c r="O8" i="11"/>
  <c r="O7" i="11"/>
  <c r="O6" i="11"/>
  <c r="O5" i="11"/>
  <c r="F37" i="10" l="1"/>
  <c r="F8" i="11"/>
  <c r="G22" i="11" s="1"/>
  <c r="O22" i="11" s="1"/>
  <c r="F5" i="11"/>
  <c r="O34" i="11"/>
  <c r="O31" i="11"/>
  <c r="O24" i="11"/>
  <c r="G15" i="11" l="1"/>
  <c r="O15" i="11" s="1"/>
  <c r="G13" i="11"/>
  <c r="O13" i="11" s="1"/>
  <c r="G14" i="11" s="1"/>
  <c r="O14" i="11" s="1"/>
  <c r="G18" i="11"/>
  <c r="O18" i="11" s="1"/>
  <c r="G19" i="11" s="1"/>
  <c r="O19" i="11" s="1"/>
  <c r="G21" i="11"/>
  <c r="O21" i="11" s="1"/>
  <c r="G20" i="11"/>
  <c r="O20" i="11" s="1"/>
  <c r="O12" i="11"/>
  <c r="F12" i="11" s="1"/>
  <c r="F31" i="11"/>
  <c r="G17" i="11"/>
  <c r="O17" i="11" s="1"/>
  <c r="G16" i="11"/>
  <c r="O16" i="11" s="1"/>
  <c r="G11" i="11"/>
  <c r="O11" i="11" s="1"/>
  <c r="F11" i="11" s="1"/>
  <c r="O38" i="11"/>
  <c r="F38" i="11" s="1"/>
  <c r="O32" i="10" l="1"/>
  <c r="F32" i="10" s="1"/>
  <c r="I46" i="11"/>
  <c r="O46" i="11" s="1"/>
  <c r="I12" i="10"/>
  <c r="O12" i="10" s="1"/>
  <c r="I11" i="10"/>
  <c r="O11" i="10" s="1"/>
  <c r="O10" i="10"/>
  <c r="I13" i="10"/>
  <c r="I7" i="10" s="1"/>
  <c r="I44" i="11" s="1"/>
  <c r="F31" i="10"/>
  <c r="F30" i="10"/>
  <c r="G44" i="11"/>
  <c r="F54" i="11"/>
  <c r="F55" i="11"/>
  <c r="I20" i="10"/>
  <c r="I19" i="10"/>
  <c r="I18" i="10"/>
  <c r="F9" i="10"/>
  <c r="G5" i="10"/>
  <c r="G6" i="10"/>
  <c r="G4" i="10"/>
  <c r="Q3" i="11" l="1"/>
  <c r="F10" i="10"/>
  <c r="F46" i="11" s="1"/>
  <c r="O6" i="10"/>
  <c r="O5" i="10"/>
  <c r="O4" i="10"/>
  <c r="O19" i="10"/>
  <c r="O18" i="10"/>
  <c r="O7" i="10"/>
  <c r="F7" i="10" s="1"/>
  <c r="O17" i="10"/>
  <c r="F4" i="10" l="1"/>
  <c r="F61" i="11"/>
  <c r="O44" i="11"/>
  <c r="O20" i="10"/>
  <c r="G22" i="10" s="1"/>
  <c r="O22" i="10" l="1"/>
  <c r="F22" i="10" s="1"/>
  <c r="F18" i="10"/>
  <c r="O62" i="11"/>
  <c r="F58" i="11"/>
  <c r="O57" i="11"/>
  <c r="F57" i="11" s="1"/>
  <c r="O56" i="11"/>
  <c r="F56" i="11" s="1"/>
  <c r="O52" i="11"/>
  <c r="F50" i="11"/>
  <c r="O49" i="11"/>
  <c r="F49" i="11" s="1"/>
  <c r="O47" i="11"/>
  <c r="F47" i="11" s="1"/>
  <c r="O42" i="11"/>
  <c r="F42" i="11" s="1"/>
  <c r="O41" i="11"/>
  <c r="F41" i="11" s="1"/>
  <c r="O40" i="11"/>
  <c r="F40" i="11" s="1"/>
  <c r="O37" i="11"/>
  <c r="O36" i="11"/>
  <c r="O29" i="11"/>
  <c r="O28" i="11"/>
  <c r="O27" i="11"/>
  <c r="F27" i="11" s="1"/>
  <c r="O26" i="11"/>
  <c r="F26" i="11" s="1"/>
  <c r="O25" i="11"/>
  <c r="F25" i="11" s="1"/>
  <c r="O23" i="11"/>
  <c r="F23" i="11" s="1"/>
  <c r="O29" i="10"/>
  <c r="F29" i="10" s="1"/>
  <c r="F27" i="10"/>
  <c r="O26" i="10"/>
  <c r="F26" i="10" s="1"/>
  <c r="F25" i="10"/>
  <c r="O24" i="10"/>
  <c r="F24" i="10" s="1"/>
  <c r="O16" i="10"/>
  <c r="O14" i="10"/>
  <c r="O45" i="11"/>
  <c r="F45" i="11" s="1"/>
  <c r="Q4" i="10" l="1"/>
  <c r="F62" i="11"/>
  <c r="F63" i="11" s="1"/>
  <c r="F43" i="11"/>
  <c r="F23" i="10"/>
  <c r="F52" i="11"/>
  <c r="F36" i="11"/>
  <c r="F44" i="11"/>
  <c r="F28" i="11"/>
  <c r="Q1" i="11" l="1"/>
  <c r="P4" i="11" s="1"/>
  <c r="F34" i="10"/>
  <c r="F38" i="10" s="1"/>
  <c r="F53" i="11"/>
  <c r="F39" i="11" l="1"/>
  <c r="F67" i="11" s="1"/>
  <c r="A6" i="12"/>
  <c r="B2" i="12" l="1"/>
  <c r="B6" i="12" l="1"/>
  <c r="E2" i="12" l="1"/>
  <c r="F6" i="12"/>
</calcChain>
</file>

<file path=xl/sharedStrings.xml><?xml version="1.0" encoding="utf-8"?>
<sst xmlns="http://schemas.openxmlformats.org/spreadsheetml/2006/main" count="492" uniqueCount="196">
  <si>
    <t>과                         목</t>
  </si>
  <si>
    <t>관</t>
  </si>
  <si>
    <t>항</t>
  </si>
  <si>
    <t>목</t>
  </si>
  <si>
    <t>세목</t>
  </si>
  <si>
    <t>입소자부담금수입</t>
  </si>
  <si>
    <t>입소비용수입</t>
  </si>
  <si>
    <t>이월금</t>
  </si>
  <si>
    <t>잡수입</t>
  </si>
  <si>
    <t>세 입 계</t>
  </si>
  <si>
    <t>급여</t>
  </si>
  <si>
    <t>자본보조금수입</t>
    <phoneticPr fontId="1" type="noConversion"/>
  </si>
  <si>
    <t>기타보조금 수입</t>
    <phoneticPr fontId="1" type="noConversion"/>
  </si>
  <si>
    <t>보조금수입</t>
    <phoneticPr fontId="1" type="noConversion"/>
  </si>
  <si>
    <t>기타보조금수입</t>
    <phoneticPr fontId="1" type="noConversion"/>
  </si>
  <si>
    <t>후원금수입</t>
    <phoneticPr fontId="1" type="noConversion"/>
  </si>
  <si>
    <t>지정후원금</t>
    <phoneticPr fontId="1" type="noConversion"/>
  </si>
  <si>
    <t>비지정후원금</t>
    <phoneticPr fontId="1" type="noConversion"/>
  </si>
  <si>
    <t>장기요양급여수입</t>
    <phoneticPr fontId="1" type="noConversion"/>
  </si>
  <si>
    <t>금융기관차입금</t>
    <phoneticPr fontId="1" type="noConversion"/>
  </si>
  <si>
    <t>차입금</t>
    <phoneticPr fontId="1" type="noConversion"/>
  </si>
  <si>
    <t>기타차입금</t>
    <phoneticPr fontId="1" type="noConversion"/>
  </si>
  <si>
    <t>전입금</t>
    <phoneticPr fontId="1" type="noConversion"/>
  </si>
  <si>
    <t>본인부담금 수입</t>
    <phoneticPr fontId="1" type="noConversion"/>
  </si>
  <si>
    <t>기관운영비</t>
    <phoneticPr fontId="1" type="noConversion"/>
  </si>
  <si>
    <t>회의비</t>
    <phoneticPr fontId="1" type="noConversion"/>
  </si>
  <si>
    <t xml:space="preserve"> 운영비</t>
    <phoneticPr fontId="1" type="noConversion"/>
  </si>
  <si>
    <t>여비</t>
    <phoneticPr fontId="1" type="noConversion"/>
  </si>
  <si>
    <t>시설비</t>
    <phoneticPr fontId="1" type="noConversion"/>
  </si>
  <si>
    <t>시설장비유지비</t>
    <phoneticPr fontId="1" type="noConversion"/>
  </si>
  <si>
    <t>운영비</t>
    <phoneticPr fontId="1" type="noConversion"/>
  </si>
  <si>
    <t>수용기관경비</t>
    <phoneticPr fontId="1" type="noConversion"/>
  </si>
  <si>
    <t>*</t>
    <phoneticPr fontId="1" type="noConversion"/>
  </si>
  <si>
    <t>명</t>
    <phoneticPr fontId="1" type="noConversion"/>
  </si>
  <si>
    <t>=</t>
    <phoneticPr fontId="1" type="noConversion"/>
  </si>
  <si>
    <t>월</t>
    <phoneticPr fontId="1" type="noConversion"/>
  </si>
  <si>
    <t>사회복지사</t>
    <phoneticPr fontId="1" type="noConversion"/>
  </si>
  <si>
    <t xml:space="preserve"> (후원회및 각종회의다과비)</t>
    <phoneticPr fontId="1" type="noConversion"/>
  </si>
  <si>
    <t>산출근거</t>
    <phoneticPr fontId="1" type="noConversion"/>
  </si>
  <si>
    <t>회</t>
    <phoneticPr fontId="1" type="noConversion"/>
  </si>
  <si>
    <t>1등급(일반80%-공단수가비용)</t>
    <phoneticPr fontId="1" type="noConversion"/>
  </si>
  <si>
    <t>2등급(일반80%-공단수가비용)</t>
    <phoneticPr fontId="1" type="noConversion"/>
  </si>
  <si>
    <t>업무추진비</t>
    <phoneticPr fontId="1" type="noConversion"/>
  </si>
  <si>
    <t>직책보조비</t>
    <phoneticPr fontId="1" type="noConversion"/>
  </si>
  <si>
    <t>수용비및수수료</t>
    <phoneticPr fontId="1" type="noConversion"/>
  </si>
  <si>
    <t>차량비</t>
    <phoneticPr fontId="1" type="noConversion"/>
  </si>
  <si>
    <t>자산취득비</t>
    <phoneticPr fontId="1" type="noConversion"/>
  </si>
  <si>
    <t>사업비</t>
    <phoneticPr fontId="1" type="noConversion"/>
  </si>
  <si>
    <t>생계비</t>
    <phoneticPr fontId="1" type="noConversion"/>
  </si>
  <si>
    <t>의료비</t>
    <phoneticPr fontId="1" type="noConversion"/>
  </si>
  <si>
    <t>과년도지출</t>
    <phoneticPr fontId="1" type="noConversion"/>
  </si>
  <si>
    <t>부채상환금</t>
    <phoneticPr fontId="1" type="noConversion"/>
  </si>
  <si>
    <t>원금상환금</t>
    <phoneticPr fontId="1" type="noConversion"/>
  </si>
  <si>
    <t>이자지불금</t>
    <phoneticPr fontId="1" type="noConversion"/>
  </si>
  <si>
    <t>잡지출</t>
    <phoneticPr fontId="1" type="noConversion"/>
  </si>
  <si>
    <t>예비비</t>
    <phoneticPr fontId="1" type="noConversion"/>
  </si>
  <si>
    <t>적립금</t>
    <phoneticPr fontId="1" type="noConversion"/>
  </si>
  <si>
    <t>운영충당적립금</t>
    <phoneticPr fontId="1" type="noConversion"/>
  </si>
  <si>
    <t>준비금</t>
    <phoneticPr fontId="1" type="noConversion"/>
  </si>
  <si>
    <t>환경개선준비금</t>
    <phoneticPr fontId="1" type="noConversion"/>
  </si>
  <si>
    <t>시설환경 개선준비금</t>
    <phoneticPr fontId="1" type="noConversion"/>
  </si>
  <si>
    <t>시설환경개선준비금</t>
    <phoneticPr fontId="1" type="noConversion"/>
  </si>
  <si>
    <t>합계</t>
    <phoneticPr fontId="1" type="noConversion"/>
  </si>
  <si>
    <t>출장비 및 교육비</t>
    <phoneticPr fontId="1" type="noConversion"/>
  </si>
  <si>
    <t>1등급(일반-공단의 본인부담금20% 청구비용)</t>
    <phoneticPr fontId="1" type="noConversion"/>
  </si>
  <si>
    <t>2등급(일반-공단의 본인부담금20% 청구비용)</t>
    <phoneticPr fontId="1" type="noConversion"/>
  </si>
  <si>
    <t>일</t>
    <phoneticPr fontId="1" type="noConversion"/>
  </si>
  <si>
    <t>3등급(일반80%-공단수가비용)</t>
    <phoneticPr fontId="1" type="noConversion"/>
  </si>
  <si>
    <t>요양급여</t>
    <phoneticPr fontId="1" type="noConversion"/>
  </si>
  <si>
    <t>퇴직금 및 퇴직적립금</t>
    <phoneticPr fontId="1" type="noConversion"/>
  </si>
  <si>
    <t>기타사업비</t>
    <phoneticPr fontId="1" type="noConversion"/>
  </si>
  <si>
    <t>계</t>
    <phoneticPr fontId="1" type="noConversion"/>
  </si>
  <si>
    <t>월</t>
    <phoneticPr fontId="1" type="noConversion"/>
  </si>
  <si>
    <t>자산취득비</t>
    <phoneticPr fontId="1" type="noConversion"/>
  </si>
  <si>
    <t>ㅡ차량 유류대</t>
    <phoneticPr fontId="1" type="noConversion"/>
  </si>
  <si>
    <t xml:space="preserve">ㅡ차량정비유지비(관리비) </t>
    <phoneticPr fontId="1" type="noConversion"/>
  </si>
  <si>
    <t>ㅡ비품구입비, 그 외 자산취득비</t>
    <phoneticPr fontId="1" type="noConversion"/>
  </si>
  <si>
    <t>간   호   사 (간호조무사)</t>
    <phoneticPr fontId="1" type="noConversion"/>
  </si>
  <si>
    <t>ㅡ기저귀, 로션, 수건, 가그린 등 
어르신을 위한 생활용품</t>
    <phoneticPr fontId="1" type="noConversion"/>
  </si>
  <si>
    <t>ㅡ시설 증축비</t>
    <phoneticPr fontId="1" type="noConversion"/>
  </si>
  <si>
    <t>사무비</t>
    <phoneticPr fontId="1" type="noConversion"/>
  </si>
  <si>
    <t>국민건강보험</t>
    <phoneticPr fontId="1" type="noConversion"/>
  </si>
  <si>
    <t>장기요양보험</t>
    <phoneticPr fontId="1" type="noConversion"/>
  </si>
  <si>
    <t>국민연금</t>
    <phoneticPr fontId="1" type="noConversion"/>
  </si>
  <si>
    <t>고용보험</t>
    <phoneticPr fontId="1" type="noConversion"/>
  </si>
  <si>
    <t>산재보험</t>
    <phoneticPr fontId="1" type="noConversion"/>
  </si>
  <si>
    <t>ㅡ입소자의 보건 위생 및 시약대</t>
    <phoneticPr fontId="1" type="noConversion"/>
  </si>
  <si>
    <t>전년도이월금</t>
    <phoneticPr fontId="1" type="noConversion"/>
  </si>
  <si>
    <t>이월사업비</t>
    <phoneticPr fontId="1" type="noConversion"/>
  </si>
  <si>
    <t>불용품매각대</t>
    <phoneticPr fontId="1" type="noConversion"/>
  </si>
  <si>
    <t>불용품매각대</t>
    <phoneticPr fontId="1" type="noConversion"/>
  </si>
  <si>
    <t>기타예금이자수입</t>
    <phoneticPr fontId="1" type="noConversion"/>
  </si>
  <si>
    <t>기타잡수입</t>
    <phoneticPr fontId="1" type="noConversion"/>
  </si>
  <si>
    <t>3등급(일반-공단의 본인부담금20% 청구비용)</t>
    <phoneticPr fontId="1" type="noConversion"/>
  </si>
  <si>
    <t>전출금</t>
    <phoneticPr fontId="1" type="noConversion"/>
  </si>
  <si>
    <t>OO전입금</t>
    <phoneticPr fontId="1" type="noConversion"/>
  </si>
  <si>
    <t>세      입</t>
    <phoneticPr fontId="1" type="noConversion"/>
  </si>
  <si>
    <t>세      출</t>
    <phoneticPr fontId="1" type="noConversion"/>
  </si>
  <si>
    <t>잔      액</t>
    <phoneticPr fontId="1" type="noConversion"/>
  </si>
  <si>
    <t>세출총액은</t>
    <phoneticPr fontId="1" type="noConversion"/>
  </si>
  <si>
    <t>원으로 정한다.</t>
    <phoneticPr fontId="1" type="noConversion"/>
  </si>
  <si>
    <t>원 이며,</t>
    <phoneticPr fontId="1" type="noConversion"/>
  </si>
  <si>
    <t>(단위:원)</t>
    <phoneticPr fontId="1" type="noConversion"/>
  </si>
  <si>
    <t>제2조. 세입과 세출의 세부 내역은 산출내역과 같다.</t>
    <phoneticPr fontId="1" type="noConversion"/>
  </si>
  <si>
    <t>후원금수입</t>
    <phoneticPr fontId="1" type="noConversion"/>
  </si>
  <si>
    <t>ㅡ시설장비유지비</t>
    <phoneticPr fontId="1" type="noConversion"/>
  </si>
  <si>
    <t>ㅡ주식비, 부식비, 간식비</t>
    <phoneticPr fontId="1" type="noConversion"/>
  </si>
  <si>
    <t>일</t>
    <phoneticPr fontId="1" type="noConversion"/>
  </si>
  <si>
    <t>일</t>
    <phoneticPr fontId="1" type="noConversion"/>
  </si>
  <si>
    <t>부채상환금</t>
    <phoneticPr fontId="1" type="noConversion"/>
  </si>
  <si>
    <t>과년도지출</t>
    <phoneticPr fontId="1" type="noConversion"/>
  </si>
  <si>
    <t>재산조정비</t>
    <phoneticPr fontId="1" type="noConversion"/>
  </si>
  <si>
    <t>비급여비용 일반1, 2, 3등급(식비+간식비)</t>
    <phoneticPr fontId="1" type="noConversion"/>
  </si>
  <si>
    <t>기타비급여수입</t>
    <phoneticPr fontId="1" type="noConversion"/>
  </si>
  <si>
    <t>운영비부족 차입금</t>
    <phoneticPr fontId="1" type="noConversion"/>
  </si>
  <si>
    <t xml:space="preserve">요양보호사  </t>
    <phoneticPr fontId="1" type="noConversion"/>
  </si>
  <si>
    <t>ㅡ보상금, 사례금, 소송경비, 기타잡지출 등</t>
    <phoneticPr fontId="1" type="noConversion"/>
  </si>
  <si>
    <t xml:space="preserve"> 예산액</t>
    <phoneticPr fontId="1" type="noConversion"/>
  </si>
  <si>
    <t>예산액</t>
    <phoneticPr fontId="1" type="noConversion"/>
  </si>
  <si>
    <t>총 급여의 1/12</t>
    <phoneticPr fontId="1" type="noConversion"/>
  </si>
  <si>
    <t>시군구보조금수입</t>
    <phoneticPr fontId="1" type="noConversion"/>
  </si>
  <si>
    <t>*</t>
  </si>
  <si>
    <t>명</t>
  </si>
  <si>
    <t>월</t>
  </si>
  <si>
    <t>=</t>
  </si>
  <si>
    <t>수급자생계비</t>
  </si>
  <si>
    <t>회</t>
  </si>
  <si>
    <t>기초생활수급자 생계비(30인 미만)</t>
  </si>
  <si>
    <t>월동대책비(30인 미만)</t>
  </si>
  <si>
    <t>특별위로금(설·추석)</t>
  </si>
  <si>
    <t>직원식재료비수입</t>
    <phoneticPr fontId="1" type="noConversion"/>
  </si>
  <si>
    <t>퇴직금 및 퇴직적립금
(직접비)</t>
  </si>
  <si>
    <t>퇴직금 및 퇴직적립금
(간접비)</t>
  </si>
  <si>
    <t>급여(직접비)</t>
    <phoneticPr fontId="1" type="noConversion"/>
  </si>
  <si>
    <t>급여(간접비)</t>
    <phoneticPr fontId="1" type="noConversion"/>
  </si>
  <si>
    <t>사회보험부담비용
(직접비)</t>
  </si>
  <si>
    <t>사회보험부담비용
(간접비)</t>
  </si>
  <si>
    <t>공공요금 및 각종 
세금공과금</t>
  </si>
  <si>
    <t>사업비</t>
    <phoneticPr fontId="1" type="noConversion"/>
  </si>
  <si>
    <t>프로그램사업비</t>
    <phoneticPr fontId="1" type="noConversion"/>
  </si>
  <si>
    <t>ㅡ생신잔치, 각종행사, 음악, 원예, 미술, 건강체조, 영화감상, 의료재활 등</t>
  </si>
  <si>
    <t>ㅡ시설관리비 등.</t>
  </si>
  <si>
    <t>월</t>
    <phoneticPr fontId="1" type="noConversion"/>
  </si>
  <si>
    <t>ㅡ홍보비 등 기타</t>
    <phoneticPr fontId="1" type="noConversion"/>
  </si>
  <si>
    <t>ㅡ기타</t>
    <phoneticPr fontId="1" type="noConversion"/>
  </si>
  <si>
    <t>ㅡ각종 공과금 등</t>
    <phoneticPr fontId="1" type="noConversion"/>
  </si>
  <si>
    <t>ㅡ사무용품비 각종 물품 등</t>
    <phoneticPr fontId="1" type="noConversion"/>
  </si>
  <si>
    <t>ㅡ각종 안전관리비, 렌달료 등</t>
    <phoneticPr fontId="1" type="noConversion"/>
  </si>
  <si>
    <t>ㅡ복리후생에 드는 비용</t>
    <phoneticPr fontId="1" type="noConversion"/>
  </si>
  <si>
    <t>식재료비비용수입</t>
    <phoneticPr fontId="1" type="noConversion"/>
  </si>
  <si>
    <t>ㅡ주,부식비, 간식비, 특별위로금, 월동대책비</t>
  </si>
  <si>
    <t>ㅡ각종 보험료(화재보험, 배상책임보험 등)</t>
  </si>
  <si>
    <t>기타전출금</t>
    <phoneticPr fontId="1" type="noConversion"/>
  </si>
  <si>
    <t xml:space="preserve"> 기관운영및유관기업의업무협의</t>
    <phoneticPr fontId="1" type="noConversion"/>
  </si>
  <si>
    <t>ㅡ각종세금</t>
    <phoneticPr fontId="1" type="noConversion"/>
  </si>
  <si>
    <t>%</t>
    <phoneticPr fontId="1" type="noConversion"/>
  </si>
  <si>
    <t>적립금 및 준비금
(특별회계)</t>
  </si>
  <si>
    <t>운영충당적립금 지출</t>
  </si>
  <si>
    <t>환경개선준비금 지출</t>
  </si>
  <si>
    <t>시설환경 개선준비금 지출</t>
  </si>
  <si>
    <t>운영충당적립금</t>
  </si>
  <si>
    <t>환경개선준비금</t>
  </si>
  <si>
    <t>직원식재료비</t>
    <phoneticPr fontId="1" type="noConversion"/>
  </si>
  <si>
    <t>ㅡ직원 식재료 구입</t>
    <phoneticPr fontId="1" type="noConversion"/>
  </si>
  <si>
    <t>가산인력</t>
    <phoneticPr fontId="1" type="noConversion"/>
  </si>
  <si>
    <t>점</t>
    <phoneticPr fontId="1" type="noConversion"/>
  </si>
  <si>
    <t>*</t>
    <phoneticPr fontId="1" type="noConversion"/>
  </si>
  <si>
    <t>기타운영비</t>
  </si>
  <si>
    <t>상급침실료수입</t>
    <phoneticPr fontId="1" type="noConversion"/>
  </si>
  <si>
    <t>상급실</t>
    <phoneticPr fontId="1" type="noConversion"/>
  </si>
  <si>
    <t>일</t>
  </si>
  <si>
    <t>지원금 등</t>
    <phoneticPr fontId="1" type="noConversion"/>
  </si>
  <si>
    <t>전년도이월금(식재료)</t>
    <phoneticPr fontId="1" type="noConversion"/>
  </si>
  <si>
    <t>*</t>
    <phoneticPr fontId="1" type="noConversion"/>
  </si>
  <si>
    <t>장기요양급여수입(반영)</t>
    <phoneticPr fontId="1" type="noConversion"/>
  </si>
  <si>
    <t>장기요양급여수입(미반영)</t>
    <phoneticPr fontId="1" type="noConversion"/>
  </si>
  <si>
    <t>가산금 수입(반영)</t>
    <phoneticPr fontId="1" type="noConversion"/>
  </si>
  <si>
    <t>가산금 수입(미반영)</t>
    <phoneticPr fontId="1" type="noConversion"/>
  </si>
  <si>
    <t>급여의 1.15%</t>
    <phoneticPr fontId="1" type="noConversion"/>
  </si>
  <si>
    <t>급여의 0.91%</t>
    <phoneticPr fontId="1" type="noConversion"/>
  </si>
  <si>
    <t>원        장</t>
    <phoneticPr fontId="1" type="noConversion"/>
  </si>
  <si>
    <t>예비비및기타</t>
    <phoneticPr fontId="1" type="noConversion"/>
  </si>
  <si>
    <t>반환금</t>
    <phoneticPr fontId="1" type="noConversion"/>
  </si>
  <si>
    <t>2026년도 세출 예산안</t>
    <phoneticPr fontId="1" type="noConversion"/>
  </si>
  <si>
    <t>2026년도 세입 예산안</t>
    <phoneticPr fontId="1" type="noConversion"/>
  </si>
  <si>
    <t xml:space="preserve">제1조. 2026년 요양원 세입총액은 </t>
    <phoneticPr fontId="1" type="noConversion"/>
  </si>
  <si>
    <t>26년 인건비 비율</t>
    <phoneticPr fontId="1" type="noConversion"/>
  </si>
  <si>
    <t>급여의 3.595%</t>
    <phoneticPr fontId="1" type="noConversion"/>
  </si>
  <si>
    <t>건강보험의 13.14%</t>
    <phoneticPr fontId="1" type="noConversion"/>
  </si>
  <si>
    <t>급여의 4.75%</t>
    <phoneticPr fontId="1" type="noConversion"/>
  </si>
  <si>
    <t>자리끼요양원 2026년도 예산총칙</t>
    <phoneticPr fontId="1" type="noConversion"/>
  </si>
  <si>
    <t>물품비,의료비 등</t>
    <phoneticPr fontId="1" type="noConversion"/>
  </si>
  <si>
    <t>보조금사업 1만원</t>
    <phoneticPr fontId="1" type="noConversion"/>
  </si>
  <si>
    <t>보조금사업 이자반환</t>
    <phoneticPr fontId="1" type="noConversion"/>
  </si>
  <si>
    <t>사 무 국 장</t>
    <phoneticPr fontId="1" type="noConversion"/>
  </si>
  <si>
    <t>관   리   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</si>
</sst>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0_ "/>
    <numFmt numFmtId="178" formatCode="0.0%"/>
  </numFmts>
  <fonts count="30" x14ac:knownFonts="1">
    <font>
      <sz val="10"/>
      <color indexed="8"/>
      <name val="굴림"/>
      <family val="3"/>
    </font>
    <font>
      <sz val="8"/>
      <name val="돋움"/>
      <family val="3"/>
      <charset val="129"/>
    </font>
    <font>
      <sz val="10"/>
      <color indexed="8"/>
      <name val="굴림"/>
      <family val="3"/>
    </font>
    <font>
      <sz val="10"/>
      <color indexed="8"/>
      <name val="굴림"/>
      <family val="3"/>
    </font>
    <font>
      <sz val="8"/>
      <color indexed="8"/>
      <name val="굴림"/>
      <family val="3"/>
    </font>
    <font>
      <sz val="10"/>
      <color indexed="8"/>
      <name val="굴림"/>
      <family val="3"/>
    </font>
    <font>
      <sz val="11"/>
      <color rgb="FF006100"/>
      <name val="맑은 고딕"/>
      <family val="3"/>
      <charset val="129"/>
      <scheme val="minor"/>
    </font>
    <font>
      <sz val="11"/>
      <color indexed="8"/>
      <name val="굴림"/>
      <family val="3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1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indexed="8"/>
      <name val="굴림"/>
      <family val="3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sz val="24"/>
      <name val="돋움"/>
      <family val="3"/>
      <charset val="129"/>
    </font>
    <font>
      <b/>
      <sz val="20"/>
      <name val="돋움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b/>
      <sz val="12"/>
      <name val="돋움"/>
      <family val="3"/>
      <charset val="129"/>
    </font>
    <font>
      <sz val="11"/>
      <name val="굴림"/>
      <family val="3"/>
      <charset val="129"/>
    </font>
    <font>
      <sz val="12"/>
      <color indexed="8"/>
      <name val="굴림"/>
      <family val="3"/>
      <charset val="129"/>
    </font>
    <font>
      <sz val="22"/>
      <color indexed="8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  <scheme val="major"/>
    </font>
    <font>
      <sz val="10"/>
      <color theme="1"/>
      <name val="굴림"/>
      <family val="3"/>
    </font>
    <font>
      <sz val="10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2" fillId="3" borderId="14" applyNumberFormat="0" applyFont="0" applyAlignment="0" applyProtection="0">
      <alignment vertical="center"/>
    </xf>
    <xf numFmtId="176" fontId="2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2" fillId="5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2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176" fontId="3" fillId="5" borderId="0" xfId="2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176" fontId="5" fillId="5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2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76" fontId="12" fillId="5" borderId="9" xfId="2" applyFont="1" applyFill="1" applyBorder="1" applyAlignment="1">
      <alignment horizontal="center" vertical="center"/>
    </xf>
    <xf numFmtId="176" fontId="12" fillId="5" borderId="5" xfId="2" applyFont="1" applyFill="1" applyBorder="1" applyAlignment="1">
      <alignment horizontal="center" vertical="center"/>
    </xf>
    <xf numFmtId="176" fontId="12" fillId="5" borderId="2" xfId="2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176" fontId="14" fillId="5" borderId="2" xfId="2" applyFont="1" applyFill="1" applyBorder="1" applyAlignment="1">
      <alignment horizontal="right" vertical="center"/>
    </xf>
    <xf numFmtId="0" fontId="14" fillId="5" borderId="10" xfId="0" applyFont="1" applyFill="1" applyBorder="1" applyAlignment="1">
      <alignment horizontal="center" vertical="center" wrapText="1"/>
    </xf>
    <xf numFmtId="176" fontId="14" fillId="5" borderId="2" xfId="0" applyNumberFormat="1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 vertical="center" wrapText="1"/>
    </xf>
    <xf numFmtId="176" fontId="14" fillId="0" borderId="10" xfId="2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14" fillId="0" borderId="2" xfId="2" applyFont="1" applyFill="1" applyBorder="1" applyAlignment="1">
      <alignment horizontal="right" vertical="center"/>
    </xf>
    <xf numFmtId="176" fontId="14" fillId="0" borderId="10" xfId="2" applyFont="1" applyFill="1" applyBorder="1" applyAlignment="1">
      <alignment horizontal="center" vertical="center"/>
    </xf>
    <xf numFmtId="176" fontId="11" fillId="5" borderId="2" xfId="2" applyFont="1" applyFill="1" applyBorder="1" applyAlignment="1">
      <alignment horizontal="right" vertical="center"/>
    </xf>
    <xf numFmtId="176" fontId="13" fillId="0" borderId="6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6" fontId="13" fillId="5" borderId="9" xfId="2" applyFont="1" applyFill="1" applyBorder="1" applyAlignment="1">
      <alignment horizontal="center" vertical="center"/>
    </xf>
    <xf numFmtId="176" fontId="13" fillId="0" borderId="3" xfId="2" applyFont="1" applyFill="1" applyBorder="1" applyAlignment="1">
      <alignment horizontal="center" vertical="center"/>
    </xf>
    <xf numFmtId="176" fontId="13" fillId="0" borderId="4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5" borderId="2" xfId="2" applyFont="1" applyFill="1" applyBorder="1" applyAlignment="1">
      <alignment horizontal="left" vertical="center"/>
    </xf>
    <xf numFmtId="176" fontId="13" fillId="0" borderId="10" xfId="2" applyFont="1" applyFill="1" applyBorder="1" applyAlignment="1">
      <alignment horizontal="left" vertical="center"/>
    </xf>
    <xf numFmtId="176" fontId="13" fillId="0" borderId="2" xfId="2" applyFont="1" applyFill="1" applyBorder="1" applyAlignment="1">
      <alignment horizontal="left" vertical="center"/>
    </xf>
    <xf numFmtId="176" fontId="13" fillId="0" borderId="2" xfId="2" applyFont="1" applyFill="1" applyBorder="1" applyAlignment="1">
      <alignment vertical="center"/>
    </xf>
    <xf numFmtId="176" fontId="13" fillId="0" borderId="5" xfId="2" applyFont="1" applyFill="1" applyBorder="1" applyAlignment="1">
      <alignment vertical="center"/>
    </xf>
    <xf numFmtId="176" fontId="11" fillId="0" borderId="2" xfId="1" applyNumberFormat="1" applyFont="1" applyFill="1" applyBorder="1" applyAlignment="1">
      <alignment horizontal="right" vertical="center" wrapText="1"/>
    </xf>
    <xf numFmtId="176" fontId="11" fillId="5" borderId="2" xfId="1" applyNumberFormat="1" applyFont="1" applyFill="1" applyBorder="1" applyAlignment="1">
      <alignment horizontal="right" vertical="center" wrapText="1"/>
    </xf>
    <xf numFmtId="176" fontId="11" fillId="0" borderId="2" xfId="1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76" fontId="8" fillId="0" borderId="2" xfId="3" applyNumberFormat="1" applyFont="1" applyFill="1" applyBorder="1" applyAlignment="1">
      <alignment horizontal="right" vertical="center" wrapText="1"/>
    </xf>
    <xf numFmtId="0" fontId="17" fillId="0" borderId="0" xfId="4">
      <alignment vertical="center"/>
    </xf>
    <xf numFmtId="0" fontId="18" fillId="0" borderId="0" xfId="4" applyFont="1">
      <alignment vertical="center"/>
    </xf>
    <xf numFmtId="41" fontId="19" fillId="0" borderId="19" xfId="5" applyFont="1" applyBorder="1">
      <alignment vertical="center"/>
    </xf>
    <xf numFmtId="41" fontId="19" fillId="0" borderId="20" xfId="5" applyFont="1" applyBorder="1">
      <alignment vertical="center"/>
    </xf>
    <xf numFmtId="177" fontId="21" fillId="0" borderId="0" xfId="0" applyNumberFormat="1" applyFont="1" applyAlignment="1">
      <alignment vertical="center" wrapText="1"/>
    </xf>
    <xf numFmtId="177" fontId="22" fillId="0" borderId="0" xfId="0" applyNumberFormat="1" applyFont="1" applyAlignment="1">
      <alignment horizontal="center" vertical="center" wrapText="1"/>
    </xf>
    <xf numFmtId="176" fontId="22" fillId="0" borderId="0" xfId="2" applyFont="1" applyAlignment="1">
      <alignment horizontal="center" vertical="center" wrapText="1"/>
    </xf>
    <xf numFmtId="177" fontId="22" fillId="0" borderId="0" xfId="0" applyNumberFormat="1" applyFont="1" applyAlignment="1">
      <alignment horizontal="left" vertical="center" wrapText="1"/>
    </xf>
    <xf numFmtId="0" fontId="23" fillId="0" borderId="0" xfId="4" applyFont="1" applyAlignment="1">
      <alignment horizontal="right" vertical="center"/>
    </xf>
    <xf numFmtId="177" fontId="24" fillId="0" borderId="0" xfId="0" applyNumberFormat="1" applyFont="1" applyAlignment="1">
      <alignment horizontal="center" vertical="center" wrapText="1"/>
    </xf>
    <xf numFmtId="176" fontId="24" fillId="0" borderId="0" xfId="2" applyFont="1" applyAlignment="1">
      <alignment horizontal="center" vertical="center" wrapText="1"/>
    </xf>
    <xf numFmtId="177" fontId="24" fillId="0" borderId="0" xfId="0" applyNumberFormat="1" applyFont="1" applyAlignment="1">
      <alignment horizontal="left" vertical="center" wrapText="1"/>
    </xf>
    <xf numFmtId="176" fontId="11" fillId="0" borderId="13" xfId="1" applyNumberFormat="1" applyFont="1" applyFill="1" applyBorder="1" applyAlignment="1">
      <alignment horizontal="center" vertical="center" wrapText="1"/>
    </xf>
    <xf numFmtId="176" fontId="13" fillId="0" borderId="0" xfId="2" applyFont="1" applyFill="1" applyBorder="1" applyAlignment="1">
      <alignment horizontal="center" vertical="center"/>
    </xf>
    <xf numFmtId="176" fontId="13" fillId="0" borderId="5" xfId="2" applyFont="1" applyFill="1" applyBorder="1" applyAlignment="1">
      <alignment horizontal="center" vertical="center"/>
    </xf>
    <xf numFmtId="176" fontId="13" fillId="0" borderId="9" xfId="2" applyFont="1" applyFill="1" applyBorder="1" applyAlignment="1">
      <alignment horizontal="center" vertical="center"/>
    </xf>
    <xf numFmtId="176" fontId="13" fillId="0" borderId="8" xfId="2" applyFont="1" applyFill="1" applyBorder="1" applyAlignment="1">
      <alignment horizontal="center" vertical="center"/>
    </xf>
    <xf numFmtId="176" fontId="13" fillId="0" borderId="0" xfId="2" applyFont="1" applyFill="1" applyAlignment="1">
      <alignment horizontal="center" vertical="center"/>
    </xf>
    <xf numFmtId="176" fontId="14" fillId="0" borderId="13" xfId="2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19" fillId="6" borderId="17" xfId="4" applyFont="1" applyFill="1" applyBorder="1" applyAlignment="1">
      <alignment horizontal="center" vertical="center"/>
    </xf>
    <xf numFmtId="0" fontId="19" fillId="6" borderId="18" xfId="4" applyFont="1" applyFill="1" applyBorder="1" applyAlignment="1">
      <alignment horizontal="center" vertical="center"/>
    </xf>
    <xf numFmtId="49" fontId="15" fillId="7" borderId="2" xfId="0" applyNumberFormat="1" applyFont="1" applyFill="1" applyBorder="1" applyAlignment="1">
      <alignment horizontal="center" vertical="center" wrapText="1"/>
    </xf>
    <xf numFmtId="49" fontId="9" fillId="7" borderId="2" xfId="3" applyNumberFormat="1" applyFont="1" applyFill="1" applyBorder="1" applyAlignment="1">
      <alignment horizontal="center" vertical="center" wrapText="1"/>
    </xf>
    <xf numFmtId="176" fontId="13" fillId="0" borderId="12" xfId="2" applyFont="1" applyFill="1" applyBorder="1" applyAlignment="1">
      <alignment horizontal="center" vertical="center"/>
    </xf>
    <xf numFmtId="176" fontId="13" fillId="0" borderId="7" xfId="2" applyFont="1" applyFill="1" applyBorder="1" applyAlignment="1">
      <alignment horizontal="center" vertical="center"/>
    </xf>
    <xf numFmtId="41" fontId="13" fillId="0" borderId="16" xfId="6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 wrapText="1"/>
    </xf>
    <xf numFmtId="176" fontId="14" fillId="8" borderId="2" xfId="2" applyFont="1" applyFill="1" applyBorder="1" applyAlignment="1">
      <alignment horizontal="right" vertical="center"/>
    </xf>
    <xf numFmtId="0" fontId="14" fillId="8" borderId="2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left" vertical="center"/>
    </xf>
    <xf numFmtId="176" fontId="13" fillId="8" borderId="15" xfId="2" applyFont="1" applyFill="1" applyBorder="1" applyAlignment="1">
      <alignment horizontal="center" vertical="center"/>
    </xf>
    <xf numFmtId="176" fontId="13" fillId="8" borderId="4" xfId="2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178" fontId="2" fillId="5" borderId="0" xfId="138" applyNumberFormat="1" applyFont="1" applyFill="1" applyAlignment="1">
      <alignment horizontal="center" vertical="center"/>
    </xf>
    <xf numFmtId="178" fontId="13" fillId="7" borderId="12" xfId="138" applyNumberFormat="1" applyFont="1" applyFill="1" applyBorder="1" applyAlignment="1">
      <alignment vertical="center"/>
    </xf>
    <xf numFmtId="176" fontId="28" fillId="0" borderId="0" xfId="0" applyNumberFormat="1" applyFont="1" applyAlignment="1">
      <alignment horizontal="center" vertical="center"/>
    </xf>
    <xf numFmtId="176" fontId="13" fillId="0" borderId="15" xfId="2" applyFont="1" applyFill="1" applyBorder="1" applyAlignment="1">
      <alignment horizontal="center" vertical="center"/>
    </xf>
    <xf numFmtId="176" fontId="11" fillId="5" borderId="10" xfId="1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1" fontId="14" fillId="0" borderId="11" xfId="6" applyFont="1" applyFill="1" applyBorder="1" applyAlignment="1">
      <alignment horizontal="center" vertical="center"/>
    </xf>
    <xf numFmtId="0" fontId="0" fillId="0" borderId="13" xfId="0" applyBorder="1"/>
    <xf numFmtId="176" fontId="11" fillId="5" borderId="13" xfId="1" applyNumberFormat="1" applyFont="1" applyFill="1" applyBorder="1" applyAlignment="1">
      <alignment horizontal="center" vertical="center" wrapText="1"/>
    </xf>
    <xf numFmtId="176" fontId="2" fillId="0" borderId="3" xfId="2" applyFont="1" applyFill="1" applyBorder="1" applyAlignment="1">
      <alignment horizontal="center" vertical="center"/>
    </xf>
    <xf numFmtId="176" fontId="2" fillId="0" borderId="8" xfId="2" applyFont="1" applyFill="1" applyBorder="1" applyAlignment="1">
      <alignment horizontal="center" vertical="center"/>
    </xf>
    <xf numFmtId="176" fontId="2" fillId="0" borderId="7" xfId="2" applyFont="1" applyFill="1" applyBorder="1" applyAlignment="1">
      <alignment horizontal="center" vertical="center"/>
    </xf>
    <xf numFmtId="41" fontId="13" fillId="0" borderId="7" xfId="6" applyFont="1" applyFill="1" applyBorder="1" applyAlignment="1">
      <alignment horizontal="center" vertical="center"/>
    </xf>
    <xf numFmtId="41" fontId="3" fillId="5" borderId="0" xfId="0" applyNumberFormat="1" applyFont="1" applyFill="1" applyAlignment="1">
      <alignment horizontal="center" vertical="center"/>
    </xf>
    <xf numFmtId="176" fontId="13" fillId="0" borderId="16" xfId="2" applyFont="1" applyFill="1" applyBorder="1" applyAlignment="1">
      <alignment horizontal="center" vertical="center"/>
    </xf>
    <xf numFmtId="176" fontId="13" fillId="0" borderId="1" xfId="2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13" fillId="0" borderId="5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6" fontId="13" fillId="0" borderId="9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76" fontId="13" fillId="0" borderId="10" xfId="2" applyFont="1" applyFill="1" applyBorder="1" applyAlignment="1">
      <alignment horizontal="center" vertical="center"/>
    </xf>
    <xf numFmtId="176" fontId="0" fillId="0" borderId="0" xfId="2" applyFont="1" applyFill="1" applyAlignment="1">
      <alignment vertical="center"/>
    </xf>
    <xf numFmtId="176" fontId="29" fillId="0" borderId="0" xfId="2" applyFont="1" applyAlignment="1">
      <alignment horizontal="center" vertical="center" wrapText="1"/>
    </xf>
    <xf numFmtId="0" fontId="13" fillId="7" borderId="4" xfId="0" applyFont="1" applyFill="1" applyBorder="1" applyAlignment="1">
      <alignment horizontal="right" vertical="center"/>
    </xf>
    <xf numFmtId="41" fontId="19" fillId="0" borderId="22" xfId="5" applyFont="1" applyBorder="1" applyAlignment="1">
      <alignment horizontal="center" vertical="center"/>
    </xf>
    <xf numFmtId="41" fontId="19" fillId="0" borderId="23" xfId="5" applyFont="1" applyBorder="1" applyAlignment="1">
      <alignment horizontal="center" vertical="center"/>
    </xf>
    <xf numFmtId="41" fontId="19" fillId="0" borderId="21" xfId="5" applyFont="1" applyBorder="1" applyAlignment="1">
      <alignment horizontal="center" vertical="center"/>
    </xf>
    <xf numFmtId="0" fontId="19" fillId="6" borderId="22" xfId="4" applyFont="1" applyFill="1" applyBorder="1" applyAlignment="1">
      <alignment horizontal="center" vertical="center"/>
    </xf>
    <xf numFmtId="0" fontId="19" fillId="6" borderId="23" xfId="4" applyFont="1" applyFill="1" applyBorder="1" applyAlignment="1">
      <alignment horizontal="center" vertical="center"/>
    </xf>
    <xf numFmtId="0" fontId="19" fillId="6" borderId="21" xfId="4" applyFont="1" applyFill="1" applyBorder="1" applyAlignment="1">
      <alignment horizontal="center" vertical="center"/>
    </xf>
    <xf numFmtId="177" fontId="24" fillId="0" borderId="0" xfId="0" applyNumberFormat="1" applyFont="1" applyAlignment="1">
      <alignment horizontal="left" vertical="center" wrapText="1"/>
    </xf>
    <xf numFmtId="0" fontId="20" fillId="0" borderId="0" xfId="4" applyFont="1" applyAlignment="1">
      <alignment horizontal="center" vertical="center"/>
    </xf>
    <xf numFmtId="176" fontId="11" fillId="5" borderId="10" xfId="1" applyNumberFormat="1" applyFont="1" applyFill="1" applyBorder="1" applyAlignment="1">
      <alignment horizontal="center" vertical="center" wrapText="1"/>
    </xf>
    <xf numFmtId="176" fontId="11" fillId="5" borderId="13" xfId="1" applyNumberFormat="1" applyFont="1" applyFill="1" applyBorder="1" applyAlignment="1">
      <alignment horizontal="center" vertical="center" wrapText="1"/>
    </xf>
    <xf numFmtId="176" fontId="11" fillId="5" borderId="11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6" fontId="0" fillId="0" borderId="5" xfId="2" applyFont="1" applyFill="1" applyBorder="1" applyAlignment="1">
      <alignment horizontal="center" vertical="center"/>
    </xf>
    <xf numFmtId="176" fontId="0" fillId="0" borderId="1" xfId="2" applyFont="1" applyFill="1" applyBorder="1" applyAlignment="1">
      <alignment horizontal="center" vertical="center"/>
    </xf>
    <xf numFmtId="176" fontId="0" fillId="0" borderId="9" xfId="2" applyFont="1" applyFill="1" applyBorder="1" applyAlignment="1">
      <alignment horizontal="center" vertical="center"/>
    </xf>
    <xf numFmtId="176" fontId="13" fillId="0" borderId="5" xfId="2" applyFont="1" applyFill="1" applyBorder="1" applyAlignment="1">
      <alignment horizontal="center" vertical="center"/>
    </xf>
    <xf numFmtId="176" fontId="13" fillId="0" borderId="1" xfId="2" applyFont="1" applyFill="1" applyBorder="1" applyAlignment="1">
      <alignment horizontal="center" vertical="center"/>
    </xf>
    <xf numFmtId="176" fontId="13" fillId="0" borderId="9" xfId="2" applyFont="1" applyFill="1" applyBorder="1" applyAlignment="1">
      <alignment horizontal="center" vertical="center"/>
    </xf>
    <xf numFmtId="49" fontId="8" fillId="0" borderId="2" xfId="3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49" fontId="9" fillId="7" borderId="2" xfId="3" applyNumberFormat="1" applyFont="1" applyFill="1" applyBorder="1" applyAlignment="1">
      <alignment horizontal="center" vertical="center" wrapText="1"/>
    </xf>
    <xf numFmtId="176" fontId="9" fillId="7" borderId="2" xfId="3" applyNumberFormat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 wrapText="1"/>
    </xf>
    <xf numFmtId="176" fontId="11" fillId="0" borderId="13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15" fillId="7" borderId="3" xfId="0" applyFont="1" applyFill="1" applyBorder="1" applyAlignment="1">
      <alignment horizontal="right" vertical="center"/>
    </xf>
    <xf numFmtId="0" fontId="15" fillId="7" borderId="15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16" xfId="0" applyFont="1" applyFill="1" applyBorder="1" applyAlignment="1">
      <alignment horizontal="right" vertical="center"/>
    </xf>
    <xf numFmtId="0" fontId="14" fillId="5" borderId="10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27" fillId="6" borderId="5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7" fillId="6" borderId="9" xfId="1" applyFont="1" applyFill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49" fontId="25" fillId="7" borderId="2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176" fontId="14" fillId="5" borderId="10" xfId="2" applyFont="1" applyFill="1" applyBorder="1" applyAlignment="1">
      <alignment horizontal="right" vertical="center"/>
    </xf>
    <xf numFmtId="176" fontId="14" fillId="5" borderId="13" xfId="2" applyFont="1" applyFill="1" applyBorder="1" applyAlignment="1">
      <alignment horizontal="right" vertical="center"/>
    </xf>
    <xf numFmtId="176" fontId="14" fillId="5" borderId="11" xfId="2" applyFont="1" applyFill="1" applyBorder="1" applyAlignment="1">
      <alignment horizontal="right" vertical="center"/>
    </xf>
    <xf numFmtId="49" fontId="14" fillId="5" borderId="11" xfId="0" applyNumberFormat="1" applyFont="1" applyFill="1" applyBorder="1" applyAlignment="1">
      <alignment horizontal="center" vertical="center" wrapText="1"/>
    </xf>
    <xf numFmtId="176" fontId="14" fillId="5" borderId="13" xfId="2" applyFont="1" applyFill="1" applyBorder="1" applyAlignment="1">
      <alignment horizontal="center" vertical="center" wrapText="1"/>
    </xf>
    <xf numFmtId="176" fontId="14" fillId="5" borderId="11" xfId="2" applyFont="1" applyFill="1" applyBorder="1" applyAlignment="1">
      <alignment horizontal="center" vertical="center" wrapText="1"/>
    </xf>
    <xf numFmtId="176" fontId="14" fillId="5" borderId="10" xfId="2" applyFont="1" applyFill="1" applyBorder="1" applyAlignment="1">
      <alignment horizontal="center" vertical="center" wrapText="1"/>
    </xf>
    <xf numFmtId="176" fontId="14" fillId="5" borderId="3" xfId="2" applyFont="1" applyFill="1" applyBorder="1" applyAlignment="1">
      <alignment horizontal="center" vertical="center"/>
    </xf>
    <xf numFmtId="176" fontId="14" fillId="5" borderId="7" xfId="2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176" fontId="14" fillId="0" borderId="10" xfId="2" applyFont="1" applyFill="1" applyBorder="1" applyAlignment="1">
      <alignment horizontal="center" vertical="center"/>
    </xf>
    <xf numFmtId="176" fontId="14" fillId="0" borderId="11" xfId="2" applyFont="1" applyFill="1" applyBorder="1" applyAlignment="1">
      <alignment horizontal="center" vertical="center"/>
    </xf>
    <xf numFmtId="176" fontId="13" fillId="0" borderId="3" xfId="2" applyFont="1" applyFill="1" applyBorder="1" applyAlignment="1">
      <alignment horizontal="center" vertical="center"/>
    </xf>
    <xf numFmtId="176" fontId="13" fillId="0" borderId="7" xfId="2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13" fillId="0" borderId="4" xfId="2" applyFont="1" applyFill="1" applyBorder="1" applyAlignment="1">
      <alignment horizontal="center" vertical="center"/>
    </xf>
    <xf numFmtId="176" fontId="13" fillId="0" borderId="12" xfId="2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176" fontId="14" fillId="5" borderId="8" xfId="2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13" fillId="0" borderId="10" xfId="6" applyFont="1" applyFill="1" applyBorder="1" applyAlignment="1">
      <alignment horizontal="left" vertical="center" wrapText="1"/>
    </xf>
    <xf numFmtId="41" fontId="13" fillId="0" borderId="11" xfId="6" applyFont="1" applyFill="1" applyBorder="1" applyAlignment="1">
      <alignment horizontal="left" vertical="center"/>
    </xf>
  </cellXfs>
  <cellStyles count="186">
    <cellStyle name="메모" xfId="1" builtinId="10"/>
    <cellStyle name="백분율" xfId="138" builtinId="5"/>
    <cellStyle name="쉼표 [0]" xfId="2" builtinId="6"/>
    <cellStyle name="쉼표 [0] 2" xfId="5" xr:uid="{00000000-0005-0000-0000-000002000000}"/>
    <cellStyle name="쉼표 [0] 2 10" xfId="91" xr:uid="{303B0AC8-732B-4AC0-81D5-99FDDA434EA2}"/>
    <cellStyle name="쉼표 [0] 2 11" xfId="139" xr:uid="{28819AAE-6F7D-4C7D-AAF1-CCD058FEAF80}"/>
    <cellStyle name="쉼표 [0] 2 2" xfId="7" xr:uid="{464DA795-9809-419C-BD56-E33C3B692F9A}"/>
    <cellStyle name="쉼표 [0] 2 2 2" xfId="10" xr:uid="{1122009B-260C-4A94-8E5B-7D91189E3FF3}"/>
    <cellStyle name="쉼표 [0] 2 2 2 2" xfId="17" xr:uid="{162B7F38-21D0-4691-A211-DC9920AABACB}"/>
    <cellStyle name="쉼표 [0] 2 2 2 2 2" xfId="43" xr:uid="{375D4F40-E715-4EE1-8BF3-29BDA56B7D3B}"/>
    <cellStyle name="쉼표 [0] 2 2 2 2 2 2" xfId="90" xr:uid="{E651A591-9BA0-4568-90F6-5238D30A18D7}"/>
    <cellStyle name="쉼표 [0] 2 2 2 2 2 3" xfId="137" xr:uid="{CCAAA7B7-5925-40A9-9512-FB4FFE8E34DC}"/>
    <cellStyle name="쉼표 [0] 2 2 2 2 2 4" xfId="185" xr:uid="{265EB92A-EE3D-436E-804F-250A75CEC2FB}"/>
    <cellStyle name="쉼표 [0] 2 2 2 2 3" xfId="64" xr:uid="{A000FC1E-1522-4F55-8983-9A5A4869C0E9}"/>
    <cellStyle name="쉼표 [0] 2 2 2 2 4" xfId="111" xr:uid="{EF98EAF6-6453-4130-A9AD-2B7862F8A8EE}"/>
    <cellStyle name="쉼표 [0] 2 2 2 2 5" xfId="159" xr:uid="{C24890CF-265D-437D-B636-A3F22BF4E81D}"/>
    <cellStyle name="쉼표 [0] 2 2 2 3" xfId="23" xr:uid="{3A73FED3-9275-41DA-97F9-8FD66077FBD2}"/>
    <cellStyle name="쉼표 [0] 2 2 2 3 2" xfId="36" xr:uid="{71BB45D6-C527-4618-A9DA-B323A7F8EB28}"/>
    <cellStyle name="쉼표 [0] 2 2 2 3 2 2" xfId="83" xr:uid="{0894C275-B1DA-4408-ACFA-F96C6988BD87}"/>
    <cellStyle name="쉼표 [0] 2 2 2 3 2 3" xfId="130" xr:uid="{DEEACF69-1DD7-41E5-9033-3EC38AF12DEE}"/>
    <cellStyle name="쉼표 [0] 2 2 2 3 2 4" xfId="178" xr:uid="{58A1386C-DAA9-4B9D-8050-675EA3AB878B}"/>
    <cellStyle name="쉼표 [0] 2 2 2 3 3" xfId="70" xr:uid="{009A2E30-7E4F-4C4C-A4DE-682A6D6FEAFB}"/>
    <cellStyle name="쉼표 [0] 2 2 2 3 4" xfId="117" xr:uid="{692BB7D5-2A3E-4661-9444-D985A6867C6F}"/>
    <cellStyle name="쉼표 [0] 2 2 2 3 5" xfId="165" xr:uid="{35BB1842-0A9A-423F-9613-C886D03A4F1D}"/>
    <cellStyle name="쉼표 [0] 2 2 2 4" xfId="30" xr:uid="{F679CCE1-175B-4A1D-870E-9AF52C1610D2}"/>
    <cellStyle name="쉼표 [0] 2 2 2 4 2" xfId="77" xr:uid="{0E620055-7EEF-4702-BF14-86704C6603D4}"/>
    <cellStyle name="쉼표 [0] 2 2 2 4 3" xfId="124" xr:uid="{C1D2FD05-9BF7-436F-B88C-C94844CE1A6C}"/>
    <cellStyle name="쉼표 [0] 2 2 2 4 4" xfId="172" xr:uid="{F9705A9F-5E48-45C7-BAB7-E3C503C04547}"/>
    <cellStyle name="쉼표 [0] 2 2 2 5" xfId="57" xr:uid="{DB04D0A1-D2BE-4C03-8F9B-391E027A0DD4}"/>
    <cellStyle name="쉼표 [0] 2 2 2 5 2" xfId="104" xr:uid="{28AC8D7D-9C0B-417E-A791-E4CCFF0C2066}"/>
    <cellStyle name="쉼표 [0] 2 2 2 5 3" xfId="152" xr:uid="{16974EDB-0EDE-4235-920D-659B7F1DC514}"/>
    <cellStyle name="쉼표 [0] 2 2 2 6" xfId="51" xr:uid="{12BBBCA6-01DB-4EF4-AAFE-C7F9979565C9}"/>
    <cellStyle name="쉼표 [0] 2 2 2 7" xfId="98" xr:uid="{66CAD11B-CC2C-47CC-BA85-8DAD13EE8CC1}"/>
    <cellStyle name="쉼표 [0] 2 2 2 8" xfId="146" xr:uid="{AA242166-A00A-457B-ABE0-2AFF97B503E5}"/>
    <cellStyle name="쉼표 [0] 2 2 3" xfId="14" xr:uid="{7A3901D8-A86D-4F9C-81ED-A0E038ADFD36}"/>
    <cellStyle name="쉼표 [0] 2 2 3 2" xfId="40" xr:uid="{1688B071-4EBC-4AF1-9D07-AE493C1A34E7}"/>
    <cellStyle name="쉼표 [0] 2 2 3 2 2" xfId="87" xr:uid="{41E5FE0F-0C95-40EA-AEBE-539EC2183C40}"/>
    <cellStyle name="쉼표 [0] 2 2 3 2 3" xfId="134" xr:uid="{F4B84B22-CA18-45CF-BC04-E0D4F22BAC9B}"/>
    <cellStyle name="쉼표 [0] 2 2 3 2 4" xfId="182" xr:uid="{18293555-1680-4D03-A122-A9D26E2032B1}"/>
    <cellStyle name="쉼표 [0] 2 2 3 3" xfId="61" xr:uid="{D333536F-0BFB-44BA-9DAB-EA42EF396925}"/>
    <cellStyle name="쉼표 [0] 2 2 3 4" xfId="108" xr:uid="{492D99E9-CF95-4385-B819-0FD83FD1DE17}"/>
    <cellStyle name="쉼표 [0] 2 2 3 5" xfId="156" xr:uid="{A90653F2-AE57-422D-B468-EFA24B5F4833}"/>
    <cellStyle name="쉼표 [0] 2 2 4" xfId="20" xr:uid="{85485D4A-2B8F-4097-A71B-6E5BA644A96A}"/>
    <cellStyle name="쉼표 [0] 2 2 4 2" xfId="33" xr:uid="{BCEA75FA-C826-4F76-8FB0-5CF66051736A}"/>
    <cellStyle name="쉼표 [0] 2 2 4 2 2" xfId="80" xr:uid="{91C6E0E9-5EB9-4EEA-A97F-0BC24A16238E}"/>
    <cellStyle name="쉼표 [0] 2 2 4 2 3" xfId="127" xr:uid="{0BE38A86-663F-4E21-B87C-9A2689DE234A}"/>
    <cellStyle name="쉼표 [0] 2 2 4 2 4" xfId="175" xr:uid="{B11BCF96-EDC8-4535-B77D-29BD11E1E7A7}"/>
    <cellStyle name="쉼표 [0] 2 2 4 3" xfId="67" xr:uid="{7F7491D2-7329-4E63-82CA-C933E59D56BD}"/>
    <cellStyle name="쉼표 [0] 2 2 4 4" xfId="114" xr:uid="{0A004F00-6D67-4202-80EF-2D0C0DA6A51B}"/>
    <cellStyle name="쉼표 [0] 2 2 4 5" xfId="162" xr:uid="{E1B52BBC-7D45-4D41-AC96-6E3188434B7C}"/>
    <cellStyle name="쉼표 [0] 2 2 5" xfId="27" xr:uid="{FAB4A051-4518-405E-BCC7-5AE53ED26234}"/>
    <cellStyle name="쉼표 [0] 2 2 5 2" xfId="74" xr:uid="{43A20402-4DDB-47B5-A83E-91D4B96F586B}"/>
    <cellStyle name="쉼표 [0] 2 2 5 3" xfId="121" xr:uid="{0BF25B53-DDF1-46A0-A6B1-6F40DE0620EB}"/>
    <cellStyle name="쉼표 [0] 2 2 5 4" xfId="169" xr:uid="{6909D580-E7C0-4082-BA88-5B5D9CC62A59}"/>
    <cellStyle name="쉼표 [0] 2 2 6" xfId="54" xr:uid="{B5FD37EB-DEB5-4FB3-A5DE-67979A532CC9}"/>
    <cellStyle name="쉼표 [0] 2 2 6 2" xfId="101" xr:uid="{BE899C0A-CD97-4286-B159-B2345AC21A0B}"/>
    <cellStyle name="쉼표 [0] 2 2 6 3" xfId="149" xr:uid="{AE0E2916-DAB8-44E2-B0E6-377872077E41}"/>
    <cellStyle name="쉼표 [0] 2 2 7" xfId="48" xr:uid="{5CA56AD1-1B64-4106-9DFC-2A014D8206C6}"/>
    <cellStyle name="쉼표 [0] 2 2 8" xfId="95" xr:uid="{C60A57E2-76E8-4F26-88A8-61DA62262CE8}"/>
    <cellStyle name="쉼표 [0] 2 2 9" xfId="143" xr:uid="{94A9997C-27D1-4782-800A-BFA976C5360B}"/>
    <cellStyle name="쉼표 [0] 2 3" xfId="8" xr:uid="{5C4C359E-7CA7-48D3-AAFF-2F443F5EC19F}"/>
    <cellStyle name="쉼표 [0] 2 3 2" xfId="15" xr:uid="{D47C3E7A-287E-4E43-B080-3832C3B7E35C}"/>
    <cellStyle name="쉼표 [0] 2 3 2 2" xfId="41" xr:uid="{53DDC89F-8096-4FB2-86C4-D0936E4A9A22}"/>
    <cellStyle name="쉼표 [0] 2 3 2 2 2" xfId="88" xr:uid="{41490647-610A-4722-9B2A-EB25A341128B}"/>
    <cellStyle name="쉼표 [0] 2 3 2 2 3" xfId="135" xr:uid="{F54DF2F3-D371-4C95-9782-5BCF449E56C4}"/>
    <cellStyle name="쉼표 [0] 2 3 2 2 4" xfId="183" xr:uid="{845C0956-F8CE-4B89-A707-846FD74F6F15}"/>
    <cellStyle name="쉼표 [0] 2 3 2 3" xfId="62" xr:uid="{182C21D8-D2CD-49AF-8DCF-9CAC945FFAEC}"/>
    <cellStyle name="쉼표 [0] 2 3 2 4" xfId="109" xr:uid="{01E155EA-4E18-4985-91A9-B3BE479953A2}"/>
    <cellStyle name="쉼표 [0] 2 3 2 5" xfId="157" xr:uid="{B7BE9238-091E-48D2-9D3A-0CA936B30978}"/>
    <cellStyle name="쉼표 [0] 2 3 3" xfId="21" xr:uid="{2854E90E-74E2-4314-9BCC-0BBCA7209208}"/>
    <cellStyle name="쉼표 [0] 2 3 3 2" xfId="34" xr:uid="{285141AA-BB31-4D89-929F-26D714C931D7}"/>
    <cellStyle name="쉼표 [0] 2 3 3 2 2" xfId="81" xr:uid="{5BD75E87-75D6-44BC-9253-CBCAA7D64860}"/>
    <cellStyle name="쉼표 [0] 2 3 3 2 3" xfId="128" xr:uid="{3DFE2D65-589D-4FB4-AA2D-1FF782343087}"/>
    <cellStyle name="쉼표 [0] 2 3 3 2 4" xfId="176" xr:uid="{EADEA52A-F617-45C7-9342-E1067F637123}"/>
    <cellStyle name="쉼표 [0] 2 3 3 3" xfId="68" xr:uid="{0B405DAE-30CA-4912-A0C5-14A806A974F2}"/>
    <cellStyle name="쉼표 [0] 2 3 3 4" xfId="115" xr:uid="{72302518-5C24-4588-A7D1-E617AF2571E7}"/>
    <cellStyle name="쉼표 [0] 2 3 3 5" xfId="163" xr:uid="{B82F855A-7862-4AB2-BCC4-923E50609CDB}"/>
    <cellStyle name="쉼표 [0] 2 3 4" xfId="28" xr:uid="{BCB38C2A-021D-4EF8-8801-BFE9B134E605}"/>
    <cellStyle name="쉼표 [0] 2 3 4 2" xfId="75" xr:uid="{F050B38F-9B8B-479E-8426-67D1B2CCAC2E}"/>
    <cellStyle name="쉼표 [0] 2 3 4 3" xfId="122" xr:uid="{48366A2D-D667-428D-8353-3B1936E78DC3}"/>
    <cellStyle name="쉼표 [0] 2 3 4 4" xfId="170" xr:uid="{F4921B06-9640-4BC8-BF8D-55BB92212EF3}"/>
    <cellStyle name="쉼표 [0] 2 3 5" xfId="55" xr:uid="{9F49F678-F0B2-4EAC-86B6-910AA33C8410}"/>
    <cellStyle name="쉼표 [0] 2 3 5 2" xfId="102" xr:uid="{8C907657-6D5B-4D75-8213-513ADF830681}"/>
    <cellStyle name="쉼표 [0] 2 3 5 3" xfId="150" xr:uid="{719DFE86-D7C7-44C3-A3D9-5F591D7C3D10}"/>
    <cellStyle name="쉼표 [0] 2 3 6" xfId="49" xr:uid="{C35AC3EC-4602-43A2-B9F6-1B1135B6CB22}"/>
    <cellStyle name="쉼표 [0] 2 3 7" xfId="96" xr:uid="{712B6599-9F8B-4E70-B26E-18A9112733BE}"/>
    <cellStyle name="쉼표 [0] 2 3 8" xfId="144" xr:uid="{5168C8F8-E733-499D-93FB-769FCEA076CB}"/>
    <cellStyle name="쉼표 [0] 2 4" xfId="11" xr:uid="{AD4BAEE9-17C9-4015-A0E7-2DD3AA6F8828}"/>
    <cellStyle name="쉼표 [0] 2 4 2" xfId="24" xr:uid="{1073FEDC-7E0A-49EC-8087-9F66D5DC96A0}"/>
    <cellStyle name="쉼표 [0] 2 4 2 2" xfId="71" xr:uid="{C64E704C-D625-4C9D-950C-2384711449CB}"/>
    <cellStyle name="쉼표 [0] 2 4 2 3" xfId="118" xr:uid="{DBF34EB6-BA0E-4D99-8BD7-CFF54220F798}"/>
    <cellStyle name="쉼표 [0] 2 4 2 4" xfId="166" xr:uid="{5C096F71-EA10-47EC-8083-D79B71C6D5B6}"/>
    <cellStyle name="쉼표 [0] 2 4 3" xfId="37" xr:uid="{65AC0822-118A-47A9-A88C-140EDE0AE652}"/>
    <cellStyle name="쉼표 [0] 2 4 3 2" xfId="84" xr:uid="{E9809A5D-0B04-44C9-B2F7-43C770CA03BB}"/>
    <cellStyle name="쉼표 [0] 2 4 3 3" xfId="131" xr:uid="{086B03AE-A021-49B8-9437-165B8A683095}"/>
    <cellStyle name="쉼표 [0] 2 4 3 4" xfId="179" xr:uid="{0EE574EA-37B6-45B6-9BD4-86B8954CB755}"/>
    <cellStyle name="쉼표 [0] 2 4 4" xfId="58" xr:uid="{DDE966F8-A98A-4BDE-9DA5-C08F3BE79B6D}"/>
    <cellStyle name="쉼표 [0] 2 4 4 2" xfId="105" xr:uid="{D541D65F-632E-4E34-B6F1-664CF181F758}"/>
    <cellStyle name="쉼표 [0] 2 4 4 3" xfId="153" xr:uid="{5FC0370E-C084-491D-80AB-A3ACCD168013}"/>
    <cellStyle name="쉼표 [0] 2 4 5" xfId="46" xr:uid="{2A2FF09E-EC3F-48F8-8EB4-4AE977E3B375}"/>
    <cellStyle name="쉼표 [0] 2 4 6" xfId="93" xr:uid="{3BC98BA8-4BAB-470F-812D-296853A33340}"/>
    <cellStyle name="쉼표 [0] 2 4 7" xfId="141" xr:uid="{B72944C6-F037-49EB-A761-4A477A3AC227}"/>
    <cellStyle name="쉼표 [0] 2 5" xfId="12" xr:uid="{8A22C580-F5A9-4369-9326-9B7ED7C043C5}"/>
    <cellStyle name="쉼표 [0] 2 5 2" xfId="38" xr:uid="{E78F3C89-E02A-40C8-88F5-066B63E52185}"/>
    <cellStyle name="쉼표 [0] 2 5 2 2" xfId="85" xr:uid="{6E2CE916-98C1-49A8-AF1B-9401C4F26560}"/>
    <cellStyle name="쉼표 [0] 2 5 2 3" xfId="132" xr:uid="{E89C79C3-42D4-4474-935F-757AF3F61BF3}"/>
    <cellStyle name="쉼표 [0] 2 5 2 4" xfId="180" xr:uid="{320B58C2-C39B-4942-A3A5-8F6AEE3C750D}"/>
    <cellStyle name="쉼표 [0] 2 5 3" xfId="59" xr:uid="{034B3B18-63DB-418D-B1E2-463C0B60FB21}"/>
    <cellStyle name="쉼표 [0] 2 5 4" xfId="106" xr:uid="{D7C1149B-7ECE-46C6-96E5-BACFAB0EBDFF}"/>
    <cellStyle name="쉼표 [0] 2 5 5" xfId="154" xr:uid="{7B732B33-18F1-4E66-8150-01728DF8114E}"/>
    <cellStyle name="쉼표 [0] 2 6" xfId="18" xr:uid="{FE507F84-424A-4925-A96F-4E938B02EA04}"/>
    <cellStyle name="쉼표 [0] 2 6 2" xfId="31" xr:uid="{9132ACD1-0604-48CE-A181-209081A92C90}"/>
    <cellStyle name="쉼표 [0] 2 6 2 2" xfId="78" xr:uid="{09B13B63-491A-4DC3-886A-8194A219A2F6}"/>
    <cellStyle name="쉼표 [0] 2 6 2 3" xfId="125" xr:uid="{C8591CA2-411C-4FB8-A443-0B7B8C84D8B0}"/>
    <cellStyle name="쉼표 [0] 2 6 2 4" xfId="173" xr:uid="{C3F97C15-7FE9-472A-82B1-D3D42881F0AE}"/>
    <cellStyle name="쉼표 [0] 2 6 3" xfId="65" xr:uid="{4A15F126-D0FB-45B8-9191-ADAE41162DF6}"/>
    <cellStyle name="쉼표 [0] 2 6 4" xfId="112" xr:uid="{0B94D3BB-17DA-4544-B338-0D16FBFE8D71}"/>
    <cellStyle name="쉼표 [0] 2 6 5" xfId="160" xr:uid="{15DE507C-4C8D-4C47-B0EA-19A3AADFAFF2}"/>
    <cellStyle name="쉼표 [0] 2 7" xfId="25" xr:uid="{DB44C85D-EC44-460B-9B94-5A0FDFCE2133}"/>
    <cellStyle name="쉼표 [0] 2 7 2" xfId="72" xr:uid="{DF78F10C-FE5E-440D-BD52-99589B8C21A5}"/>
    <cellStyle name="쉼표 [0] 2 7 3" xfId="119" xr:uid="{58B6B530-80D8-4F85-9149-0E6DA910FCE7}"/>
    <cellStyle name="쉼표 [0] 2 7 4" xfId="167" xr:uid="{180D074C-39FA-4937-89D3-0261D79A5E95}"/>
    <cellStyle name="쉼표 [0] 2 8" xfId="52" xr:uid="{C48A304D-349F-4007-B960-D421FC40EB63}"/>
    <cellStyle name="쉼표 [0] 2 8 2" xfId="99" xr:uid="{1F924065-14E9-45A8-B174-EC2B9077242F}"/>
    <cellStyle name="쉼표 [0] 2 8 3" xfId="147" xr:uid="{DADC4467-CFB0-4715-877A-E3CBB4E1836F}"/>
    <cellStyle name="쉼표 [0] 2 9" xfId="44" xr:uid="{376F7E6C-8495-4AE2-B360-77EC8244B779}"/>
    <cellStyle name="쉼표 [0] 3" xfId="6" xr:uid="{0BD9E5C3-FB28-4068-9648-CE55E158F4F0}"/>
    <cellStyle name="쉼표 [0] 3 2" xfId="9" xr:uid="{FFBB8A53-D146-4857-84BB-290072D1AEDE}"/>
    <cellStyle name="쉼표 [0] 3 2 2" xfId="16" xr:uid="{7022D29D-3B5C-4F38-BCC0-781CCCD0E213}"/>
    <cellStyle name="쉼표 [0] 3 2 2 2" xfId="42" xr:uid="{1B1E59A8-4BEF-48F6-B538-885A89FFBABD}"/>
    <cellStyle name="쉼표 [0] 3 2 2 2 2" xfId="89" xr:uid="{B6D54679-CABA-4480-8846-B55C90E3070E}"/>
    <cellStyle name="쉼표 [0] 3 2 2 2 3" xfId="136" xr:uid="{13520D3F-6783-4A7E-A45F-8D87273A5F85}"/>
    <cellStyle name="쉼표 [0] 3 2 2 2 4" xfId="184" xr:uid="{12D16048-5FEF-4811-A666-40DB88679A59}"/>
    <cellStyle name="쉼표 [0] 3 2 2 3" xfId="63" xr:uid="{B842F357-3272-47F3-B09F-725371E24E7D}"/>
    <cellStyle name="쉼표 [0] 3 2 2 4" xfId="110" xr:uid="{813FDA87-1B4A-4A3F-A780-7F3D192A8551}"/>
    <cellStyle name="쉼표 [0] 3 2 2 5" xfId="158" xr:uid="{72BB5DDE-2558-49D2-B60A-BB32FBC30321}"/>
    <cellStyle name="쉼표 [0] 3 2 3" xfId="22" xr:uid="{E01AD122-C280-4252-9A6A-53F63BE191F3}"/>
    <cellStyle name="쉼표 [0] 3 2 3 2" xfId="35" xr:uid="{08CE2E55-3F4E-4E24-9D1F-AE7176F661F4}"/>
    <cellStyle name="쉼표 [0] 3 2 3 2 2" xfId="82" xr:uid="{C92E644E-7B86-4274-8F20-E7A09A71A8CD}"/>
    <cellStyle name="쉼표 [0] 3 2 3 2 3" xfId="129" xr:uid="{20B32CD1-3A74-4828-801A-C4A3A83F2E3A}"/>
    <cellStyle name="쉼표 [0] 3 2 3 2 4" xfId="177" xr:uid="{4C54DB33-F957-4B9F-BF10-27C02955BBE2}"/>
    <cellStyle name="쉼표 [0] 3 2 3 3" xfId="69" xr:uid="{A4276064-5D43-49E7-99E8-576A01DB3D7C}"/>
    <cellStyle name="쉼표 [0] 3 2 3 4" xfId="116" xr:uid="{2AAD5570-3859-4AEC-8E97-ADF1B9ED0A8F}"/>
    <cellStyle name="쉼표 [0] 3 2 3 5" xfId="164" xr:uid="{B4CA1DC6-A352-4A1A-9C6C-00DAF6492D5F}"/>
    <cellStyle name="쉼표 [0] 3 2 4" xfId="29" xr:uid="{E999F792-4226-4A27-8BF2-075CEB4C2BD8}"/>
    <cellStyle name="쉼표 [0] 3 2 4 2" xfId="76" xr:uid="{4A84854E-1E66-4271-8C14-7A86A9CF5109}"/>
    <cellStyle name="쉼표 [0] 3 2 4 3" xfId="123" xr:uid="{2AE3C95C-758A-455E-BF32-DBCFFCE577F5}"/>
    <cellStyle name="쉼표 [0] 3 2 4 4" xfId="171" xr:uid="{95824B82-5DD2-4D10-ADC0-C04367D08BF2}"/>
    <cellStyle name="쉼표 [0] 3 2 5" xfId="56" xr:uid="{5BF736C9-8EB1-4B2E-B4DA-A79053378A30}"/>
    <cellStyle name="쉼표 [0] 3 2 5 2" xfId="103" xr:uid="{DB95484D-D6B3-4F10-9B65-F30096CE5ECD}"/>
    <cellStyle name="쉼표 [0] 3 2 5 3" xfId="151" xr:uid="{8538D501-394B-4820-AB66-6A9E86F805C0}"/>
    <cellStyle name="쉼표 [0] 3 2 6" xfId="50" xr:uid="{98581364-AC0E-464C-969A-7A438B163091}"/>
    <cellStyle name="쉼표 [0] 3 2 7" xfId="97" xr:uid="{A711CD55-4CAC-4238-A0FF-BABBA08444C6}"/>
    <cellStyle name="쉼표 [0] 3 2 8" xfId="145" xr:uid="{9106027A-A7DB-40FC-8A10-4E29C4942CA0}"/>
    <cellStyle name="쉼표 [0] 3 3" xfId="13" xr:uid="{5EA8E7D9-9AE0-474D-A735-29FAD9E29C30}"/>
    <cellStyle name="쉼표 [0] 3 3 2" xfId="39" xr:uid="{E65D9E6F-DEC8-4E57-86B2-F5D4E4369EB6}"/>
    <cellStyle name="쉼표 [0] 3 3 2 2" xfId="86" xr:uid="{46A2D46A-FADB-4F39-8906-B107589BFF13}"/>
    <cellStyle name="쉼표 [0] 3 3 2 3" xfId="133" xr:uid="{C06E286C-BD84-4EBC-AB42-5F8B5349EEA9}"/>
    <cellStyle name="쉼표 [0] 3 3 2 4" xfId="181" xr:uid="{54B5F5BC-35E8-437A-AFBD-BA692222F705}"/>
    <cellStyle name="쉼표 [0] 3 3 3" xfId="60" xr:uid="{0B05BD90-6BE5-4FF3-93BF-C5E95F7D609F}"/>
    <cellStyle name="쉼표 [0] 3 3 4" xfId="107" xr:uid="{C3091B21-49AD-49F6-A750-A715F4A3464C}"/>
    <cellStyle name="쉼표 [0] 3 3 5" xfId="155" xr:uid="{017957DF-F97B-4A3F-B0B0-AE2923B8B945}"/>
    <cellStyle name="쉼표 [0] 3 4" xfId="19" xr:uid="{5B22F7F0-754E-423D-BE43-03F760845C65}"/>
    <cellStyle name="쉼표 [0] 3 4 2" xfId="32" xr:uid="{D7A332EC-FA7B-4705-AEE2-A99E5B2D7150}"/>
    <cellStyle name="쉼표 [0] 3 4 2 2" xfId="79" xr:uid="{A842C4DC-9E67-4303-847A-5913717236F3}"/>
    <cellStyle name="쉼표 [0] 3 4 2 3" xfId="126" xr:uid="{4019DCA8-C0DB-4F15-A32F-3809A0B4F007}"/>
    <cellStyle name="쉼표 [0] 3 4 2 4" xfId="174" xr:uid="{E87002F8-9FC6-41A0-9577-7FE6F02CDEBA}"/>
    <cellStyle name="쉼표 [0] 3 4 3" xfId="66" xr:uid="{FF1902E6-13A5-4DEA-8FF3-94503E89493D}"/>
    <cellStyle name="쉼표 [0] 3 4 4" xfId="113" xr:uid="{A5301849-D931-4290-A31D-2B0278D7DAB1}"/>
    <cellStyle name="쉼표 [0] 3 4 5" xfId="161" xr:uid="{FAB2A234-E343-49A9-BF39-48FCC422893A}"/>
    <cellStyle name="쉼표 [0] 3 5" xfId="26" xr:uid="{2D397862-989D-43DD-9DB5-5D214D6AAA8B}"/>
    <cellStyle name="쉼표 [0] 3 5 2" xfId="73" xr:uid="{F5BE394C-5DC8-4172-B90B-51513702BF8E}"/>
    <cellStyle name="쉼표 [0] 3 5 3" xfId="120" xr:uid="{BE175531-D1F5-4A6C-BAA6-1E8095C7F026}"/>
    <cellStyle name="쉼표 [0] 3 5 4" xfId="168" xr:uid="{F5E80263-D6B8-47CB-9AE5-C8BAD1445E9F}"/>
    <cellStyle name="쉼표 [0] 3 6" xfId="53" xr:uid="{75D288A8-2B63-4205-995C-38ECD6D95269}"/>
    <cellStyle name="쉼표 [0] 3 6 2" xfId="100" xr:uid="{AD2AE182-5DA9-4BF3-A26D-E4E718F7D85D}"/>
    <cellStyle name="쉼표 [0] 3 6 3" xfId="148" xr:uid="{D2391782-89D3-41C1-8B9C-EE8CDF4ADF43}"/>
    <cellStyle name="쉼표 [0] 3 7" xfId="47" xr:uid="{2DB3A78B-F5A6-454C-9A6F-834DD4334F4D}"/>
    <cellStyle name="쉼표 [0] 3 8" xfId="94" xr:uid="{57C49F77-B8EB-4E66-BA1F-656479BAAA72}"/>
    <cellStyle name="쉼표 [0] 3 9" xfId="142" xr:uid="{2AE675A0-224C-4FD5-B498-4121D3211317}"/>
    <cellStyle name="쉼표 [0] 4" xfId="45" xr:uid="{0BA745BE-7293-43CA-AD18-A45E5A0096A9}"/>
    <cellStyle name="쉼표 [0] 4 2" xfId="92" xr:uid="{9D312923-EA73-4440-AC32-7EE693E63D27}"/>
    <cellStyle name="쉼표 [0] 4 3" xfId="140" xr:uid="{2F18F7FD-95F1-4962-9598-9652CCFEC5F6}"/>
    <cellStyle name="좋음" xfId="3" builtinId="26"/>
    <cellStyle name="표준" xfId="0" builtinId="0"/>
    <cellStyle name="표준 2" xfId="4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N6"/>
  <sheetViews>
    <sheetView tabSelected="1" zoomScaleNormal="100" zoomScaleSheetLayoutView="100" workbookViewId="0">
      <selection sqref="A1:F6"/>
    </sheetView>
  </sheetViews>
  <sheetFormatPr defaultRowHeight="13.5" x14ac:dyDescent="0.15"/>
  <cols>
    <col min="1" max="1" width="40" style="53" customWidth="1"/>
    <col min="2" max="2" width="16.140625" style="53" customWidth="1"/>
    <col min="3" max="3" width="9.28515625" style="53" customWidth="1"/>
    <col min="4" max="4" width="12.85546875" style="53" customWidth="1"/>
    <col min="5" max="5" width="14.28515625" style="53" customWidth="1"/>
    <col min="6" max="6" width="40.140625" style="53" customWidth="1"/>
    <col min="7" max="259" width="9.140625" style="53"/>
    <col min="260" max="260" width="44.140625" style="53" customWidth="1"/>
    <col min="261" max="261" width="45.85546875" style="53" customWidth="1"/>
    <col min="262" max="262" width="48.140625" style="53" customWidth="1"/>
    <col min="263" max="515" width="9.140625" style="53"/>
    <col min="516" max="516" width="44.140625" style="53" customWidth="1"/>
    <col min="517" max="517" width="45.85546875" style="53" customWidth="1"/>
    <col min="518" max="518" width="48.140625" style="53" customWidth="1"/>
    <col min="519" max="771" width="9.140625" style="53"/>
    <col min="772" max="772" width="44.140625" style="53" customWidth="1"/>
    <col min="773" max="773" width="45.85546875" style="53" customWidth="1"/>
    <col min="774" max="774" width="48.140625" style="53" customWidth="1"/>
    <col min="775" max="1027" width="9.140625" style="53"/>
    <col min="1028" max="1028" width="44.140625" style="53" customWidth="1"/>
    <col min="1029" max="1029" width="45.85546875" style="53" customWidth="1"/>
    <col min="1030" max="1030" width="48.140625" style="53" customWidth="1"/>
    <col min="1031" max="1283" width="9.140625" style="53"/>
    <col min="1284" max="1284" width="44.140625" style="53" customWidth="1"/>
    <col min="1285" max="1285" width="45.85546875" style="53" customWidth="1"/>
    <col min="1286" max="1286" width="48.140625" style="53" customWidth="1"/>
    <col min="1287" max="1539" width="9.140625" style="53"/>
    <col min="1540" max="1540" width="44.140625" style="53" customWidth="1"/>
    <col min="1541" max="1541" width="45.85546875" style="53" customWidth="1"/>
    <col min="1542" max="1542" width="48.140625" style="53" customWidth="1"/>
    <col min="1543" max="1795" width="9.140625" style="53"/>
    <col min="1796" max="1796" width="44.140625" style="53" customWidth="1"/>
    <col min="1797" max="1797" width="45.85546875" style="53" customWidth="1"/>
    <col min="1798" max="1798" width="48.140625" style="53" customWidth="1"/>
    <col min="1799" max="2051" width="9.140625" style="53"/>
    <col min="2052" max="2052" width="44.140625" style="53" customWidth="1"/>
    <col min="2053" max="2053" width="45.85546875" style="53" customWidth="1"/>
    <col min="2054" max="2054" width="48.140625" style="53" customWidth="1"/>
    <col min="2055" max="2307" width="9.140625" style="53"/>
    <col min="2308" max="2308" width="44.140625" style="53" customWidth="1"/>
    <col min="2309" max="2309" width="45.85546875" style="53" customWidth="1"/>
    <col min="2310" max="2310" width="48.140625" style="53" customWidth="1"/>
    <col min="2311" max="2563" width="9.140625" style="53"/>
    <col min="2564" max="2564" width="44.140625" style="53" customWidth="1"/>
    <col min="2565" max="2565" width="45.85546875" style="53" customWidth="1"/>
    <col min="2566" max="2566" width="48.140625" style="53" customWidth="1"/>
    <col min="2567" max="2819" width="9.140625" style="53"/>
    <col min="2820" max="2820" width="44.140625" style="53" customWidth="1"/>
    <col min="2821" max="2821" width="45.85546875" style="53" customWidth="1"/>
    <col min="2822" max="2822" width="48.140625" style="53" customWidth="1"/>
    <col min="2823" max="3075" width="9.140625" style="53"/>
    <col min="3076" max="3076" width="44.140625" style="53" customWidth="1"/>
    <col min="3077" max="3077" width="45.85546875" style="53" customWidth="1"/>
    <col min="3078" max="3078" width="48.140625" style="53" customWidth="1"/>
    <col min="3079" max="3331" width="9.140625" style="53"/>
    <col min="3332" max="3332" width="44.140625" style="53" customWidth="1"/>
    <col min="3333" max="3333" width="45.85546875" style="53" customWidth="1"/>
    <col min="3334" max="3334" width="48.140625" style="53" customWidth="1"/>
    <col min="3335" max="3587" width="9.140625" style="53"/>
    <col min="3588" max="3588" width="44.140625" style="53" customWidth="1"/>
    <col min="3589" max="3589" width="45.85546875" style="53" customWidth="1"/>
    <col min="3590" max="3590" width="48.140625" style="53" customWidth="1"/>
    <col min="3591" max="3843" width="9.140625" style="53"/>
    <col min="3844" max="3844" width="44.140625" style="53" customWidth="1"/>
    <col min="3845" max="3845" width="45.85546875" style="53" customWidth="1"/>
    <col min="3846" max="3846" width="48.140625" style="53" customWidth="1"/>
    <col min="3847" max="4099" width="9.140625" style="53"/>
    <col min="4100" max="4100" width="44.140625" style="53" customWidth="1"/>
    <col min="4101" max="4101" width="45.85546875" style="53" customWidth="1"/>
    <col min="4102" max="4102" width="48.140625" style="53" customWidth="1"/>
    <col min="4103" max="4355" width="9.140625" style="53"/>
    <col min="4356" max="4356" width="44.140625" style="53" customWidth="1"/>
    <col min="4357" max="4357" width="45.85546875" style="53" customWidth="1"/>
    <col min="4358" max="4358" width="48.140625" style="53" customWidth="1"/>
    <col min="4359" max="4611" width="9.140625" style="53"/>
    <col min="4612" max="4612" width="44.140625" style="53" customWidth="1"/>
    <col min="4613" max="4613" width="45.85546875" style="53" customWidth="1"/>
    <col min="4614" max="4614" width="48.140625" style="53" customWidth="1"/>
    <col min="4615" max="4867" width="9.140625" style="53"/>
    <col min="4868" max="4868" width="44.140625" style="53" customWidth="1"/>
    <col min="4869" max="4869" width="45.85546875" style="53" customWidth="1"/>
    <col min="4870" max="4870" width="48.140625" style="53" customWidth="1"/>
    <col min="4871" max="5123" width="9.140625" style="53"/>
    <col min="5124" max="5124" width="44.140625" style="53" customWidth="1"/>
    <col min="5125" max="5125" width="45.85546875" style="53" customWidth="1"/>
    <col min="5126" max="5126" width="48.140625" style="53" customWidth="1"/>
    <col min="5127" max="5379" width="9.140625" style="53"/>
    <col min="5380" max="5380" width="44.140625" style="53" customWidth="1"/>
    <col min="5381" max="5381" width="45.85546875" style="53" customWidth="1"/>
    <col min="5382" max="5382" width="48.140625" style="53" customWidth="1"/>
    <col min="5383" max="5635" width="9.140625" style="53"/>
    <col min="5636" max="5636" width="44.140625" style="53" customWidth="1"/>
    <col min="5637" max="5637" width="45.85546875" style="53" customWidth="1"/>
    <col min="5638" max="5638" width="48.140625" style="53" customWidth="1"/>
    <col min="5639" max="5891" width="9.140625" style="53"/>
    <col min="5892" max="5892" width="44.140625" style="53" customWidth="1"/>
    <col min="5893" max="5893" width="45.85546875" style="53" customWidth="1"/>
    <col min="5894" max="5894" width="48.140625" style="53" customWidth="1"/>
    <col min="5895" max="6147" width="9.140625" style="53"/>
    <col min="6148" max="6148" width="44.140625" style="53" customWidth="1"/>
    <col min="6149" max="6149" width="45.85546875" style="53" customWidth="1"/>
    <col min="6150" max="6150" width="48.140625" style="53" customWidth="1"/>
    <col min="6151" max="6403" width="9.140625" style="53"/>
    <col min="6404" max="6404" width="44.140625" style="53" customWidth="1"/>
    <col min="6405" max="6405" width="45.85546875" style="53" customWidth="1"/>
    <col min="6406" max="6406" width="48.140625" style="53" customWidth="1"/>
    <col min="6407" max="6659" width="9.140625" style="53"/>
    <col min="6660" max="6660" width="44.140625" style="53" customWidth="1"/>
    <col min="6661" max="6661" width="45.85546875" style="53" customWidth="1"/>
    <col min="6662" max="6662" width="48.140625" style="53" customWidth="1"/>
    <col min="6663" max="6915" width="9.140625" style="53"/>
    <col min="6916" max="6916" width="44.140625" style="53" customWidth="1"/>
    <col min="6917" max="6917" width="45.85546875" style="53" customWidth="1"/>
    <col min="6918" max="6918" width="48.140625" style="53" customWidth="1"/>
    <col min="6919" max="7171" width="9.140625" style="53"/>
    <col min="7172" max="7172" width="44.140625" style="53" customWidth="1"/>
    <col min="7173" max="7173" width="45.85546875" style="53" customWidth="1"/>
    <col min="7174" max="7174" width="48.140625" style="53" customWidth="1"/>
    <col min="7175" max="7427" width="9.140625" style="53"/>
    <col min="7428" max="7428" width="44.140625" style="53" customWidth="1"/>
    <col min="7429" max="7429" width="45.85546875" style="53" customWidth="1"/>
    <col min="7430" max="7430" width="48.140625" style="53" customWidth="1"/>
    <col min="7431" max="7683" width="9.140625" style="53"/>
    <col min="7684" max="7684" width="44.140625" style="53" customWidth="1"/>
    <col min="7685" max="7685" width="45.85546875" style="53" customWidth="1"/>
    <col min="7686" max="7686" width="48.140625" style="53" customWidth="1"/>
    <col min="7687" max="7939" width="9.140625" style="53"/>
    <col min="7940" max="7940" width="44.140625" style="53" customWidth="1"/>
    <col min="7941" max="7941" width="45.85546875" style="53" customWidth="1"/>
    <col min="7942" max="7942" width="48.140625" style="53" customWidth="1"/>
    <col min="7943" max="8195" width="9.140625" style="53"/>
    <col min="8196" max="8196" width="44.140625" style="53" customWidth="1"/>
    <col min="8197" max="8197" width="45.85546875" style="53" customWidth="1"/>
    <col min="8198" max="8198" width="48.140625" style="53" customWidth="1"/>
    <col min="8199" max="8451" width="9.140625" style="53"/>
    <col min="8452" max="8452" width="44.140625" style="53" customWidth="1"/>
    <col min="8453" max="8453" width="45.85546875" style="53" customWidth="1"/>
    <col min="8454" max="8454" width="48.140625" style="53" customWidth="1"/>
    <col min="8455" max="8707" width="9.140625" style="53"/>
    <col min="8708" max="8708" width="44.140625" style="53" customWidth="1"/>
    <col min="8709" max="8709" width="45.85546875" style="53" customWidth="1"/>
    <col min="8710" max="8710" width="48.140625" style="53" customWidth="1"/>
    <col min="8711" max="8963" width="9.140625" style="53"/>
    <col min="8964" max="8964" width="44.140625" style="53" customWidth="1"/>
    <col min="8965" max="8965" width="45.85546875" style="53" customWidth="1"/>
    <col min="8966" max="8966" width="48.140625" style="53" customWidth="1"/>
    <col min="8967" max="9219" width="9.140625" style="53"/>
    <col min="9220" max="9220" width="44.140625" style="53" customWidth="1"/>
    <col min="9221" max="9221" width="45.85546875" style="53" customWidth="1"/>
    <col min="9222" max="9222" width="48.140625" style="53" customWidth="1"/>
    <col min="9223" max="9475" width="9.140625" style="53"/>
    <col min="9476" max="9476" width="44.140625" style="53" customWidth="1"/>
    <col min="9477" max="9477" width="45.85546875" style="53" customWidth="1"/>
    <col min="9478" max="9478" width="48.140625" style="53" customWidth="1"/>
    <col min="9479" max="9731" width="9.140625" style="53"/>
    <col min="9732" max="9732" width="44.140625" style="53" customWidth="1"/>
    <col min="9733" max="9733" width="45.85546875" style="53" customWidth="1"/>
    <col min="9734" max="9734" width="48.140625" style="53" customWidth="1"/>
    <col min="9735" max="9987" width="9.140625" style="53"/>
    <col min="9988" max="9988" width="44.140625" style="53" customWidth="1"/>
    <col min="9989" max="9989" width="45.85546875" style="53" customWidth="1"/>
    <col min="9990" max="9990" width="48.140625" style="53" customWidth="1"/>
    <col min="9991" max="10243" width="9.140625" style="53"/>
    <col min="10244" max="10244" width="44.140625" style="53" customWidth="1"/>
    <col min="10245" max="10245" width="45.85546875" style="53" customWidth="1"/>
    <col min="10246" max="10246" width="48.140625" style="53" customWidth="1"/>
    <col min="10247" max="10499" width="9.140625" style="53"/>
    <col min="10500" max="10500" width="44.140625" style="53" customWidth="1"/>
    <col min="10501" max="10501" width="45.85546875" style="53" customWidth="1"/>
    <col min="10502" max="10502" width="48.140625" style="53" customWidth="1"/>
    <col min="10503" max="10755" width="9.140625" style="53"/>
    <col min="10756" max="10756" width="44.140625" style="53" customWidth="1"/>
    <col min="10757" max="10757" width="45.85546875" style="53" customWidth="1"/>
    <col min="10758" max="10758" width="48.140625" style="53" customWidth="1"/>
    <col min="10759" max="11011" width="9.140625" style="53"/>
    <col min="11012" max="11012" width="44.140625" style="53" customWidth="1"/>
    <col min="11013" max="11013" width="45.85546875" style="53" customWidth="1"/>
    <col min="11014" max="11014" width="48.140625" style="53" customWidth="1"/>
    <col min="11015" max="11267" width="9.140625" style="53"/>
    <col min="11268" max="11268" width="44.140625" style="53" customWidth="1"/>
    <col min="11269" max="11269" width="45.85546875" style="53" customWidth="1"/>
    <col min="11270" max="11270" width="48.140625" style="53" customWidth="1"/>
    <col min="11271" max="11523" width="9.140625" style="53"/>
    <col min="11524" max="11524" width="44.140625" style="53" customWidth="1"/>
    <col min="11525" max="11525" width="45.85546875" style="53" customWidth="1"/>
    <col min="11526" max="11526" width="48.140625" style="53" customWidth="1"/>
    <col min="11527" max="11779" width="9.140625" style="53"/>
    <col min="11780" max="11780" width="44.140625" style="53" customWidth="1"/>
    <col min="11781" max="11781" width="45.85546875" style="53" customWidth="1"/>
    <col min="11782" max="11782" width="48.140625" style="53" customWidth="1"/>
    <col min="11783" max="12035" width="9.140625" style="53"/>
    <col min="12036" max="12036" width="44.140625" style="53" customWidth="1"/>
    <col min="12037" max="12037" width="45.85546875" style="53" customWidth="1"/>
    <col min="12038" max="12038" width="48.140625" style="53" customWidth="1"/>
    <col min="12039" max="12291" width="9.140625" style="53"/>
    <col min="12292" max="12292" width="44.140625" style="53" customWidth="1"/>
    <col min="12293" max="12293" width="45.85546875" style="53" customWidth="1"/>
    <col min="12294" max="12294" width="48.140625" style="53" customWidth="1"/>
    <col min="12295" max="12547" width="9.140625" style="53"/>
    <col min="12548" max="12548" width="44.140625" style="53" customWidth="1"/>
    <col min="12549" max="12549" width="45.85546875" style="53" customWidth="1"/>
    <col min="12550" max="12550" width="48.140625" style="53" customWidth="1"/>
    <col min="12551" max="12803" width="9.140625" style="53"/>
    <col min="12804" max="12804" width="44.140625" style="53" customWidth="1"/>
    <col min="12805" max="12805" width="45.85546875" style="53" customWidth="1"/>
    <col min="12806" max="12806" width="48.140625" style="53" customWidth="1"/>
    <col min="12807" max="13059" width="9.140625" style="53"/>
    <col min="13060" max="13060" width="44.140625" style="53" customWidth="1"/>
    <col min="13061" max="13061" width="45.85546875" style="53" customWidth="1"/>
    <col min="13062" max="13062" width="48.140625" style="53" customWidth="1"/>
    <col min="13063" max="13315" width="9.140625" style="53"/>
    <col min="13316" max="13316" width="44.140625" style="53" customWidth="1"/>
    <col min="13317" max="13317" width="45.85546875" style="53" customWidth="1"/>
    <col min="13318" max="13318" width="48.140625" style="53" customWidth="1"/>
    <col min="13319" max="13571" width="9.140625" style="53"/>
    <col min="13572" max="13572" width="44.140625" style="53" customWidth="1"/>
    <col min="13573" max="13573" width="45.85546875" style="53" customWidth="1"/>
    <col min="13574" max="13574" width="48.140625" style="53" customWidth="1"/>
    <col min="13575" max="13827" width="9.140625" style="53"/>
    <col min="13828" max="13828" width="44.140625" style="53" customWidth="1"/>
    <col min="13829" max="13829" width="45.85546875" style="53" customWidth="1"/>
    <col min="13830" max="13830" width="48.140625" style="53" customWidth="1"/>
    <col min="13831" max="14083" width="9.140625" style="53"/>
    <col min="14084" max="14084" width="44.140625" style="53" customWidth="1"/>
    <col min="14085" max="14085" width="45.85546875" style="53" customWidth="1"/>
    <col min="14086" max="14086" width="48.140625" style="53" customWidth="1"/>
    <col min="14087" max="14339" width="9.140625" style="53"/>
    <col min="14340" max="14340" width="44.140625" style="53" customWidth="1"/>
    <col min="14341" max="14341" width="45.85546875" style="53" customWidth="1"/>
    <col min="14342" max="14342" width="48.140625" style="53" customWidth="1"/>
    <col min="14343" max="14595" width="9.140625" style="53"/>
    <col min="14596" max="14596" width="44.140625" style="53" customWidth="1"/>
    <col min="14597" max="14597" width="45.85546875" style="53" customWidth="1"/>
    <col min="14598" max="14598" width="48.140625" style="53" customWidth="1"/>
    <col min="14599" max="14851" width="9.140625" style="53"/>
    <col min="14852" max="14852" width="44.140625" style="53" customWidth="1"/>
    <col min="14853" max="14853" width="45.85546875" style="53" customWidth="1"/>
    <col min="14854" max="14854" width="48.140625" style="53" customWidth="1"/>
    <col min="14855" max="15107" width="9.140625" style="53"/>
    <col min="15108" max="15108" width="44.140625" style="53" customWidth="1"/>
    <col min="15109" max="15109" width="45.85546875" style="53" customWidth="1"/>
    <col min="15110" max="15110" width="48.140625" style="53" customWidth="1"/>
    <col min="15111" max="15363" width="9.140625" style="53"/>
    <col min="15364" max="15364" width="44.140625" style="53" customWidth="1"/>
    <col min="15365" max="15365" width="45.85546875" style="53" customWidth="1"/>
    <col min="15366" max="15366" width="48.140625" style="53" customWidth="1"/>
    <col min="15367" max="15619" width="9.140625" style="53"/>
    <col min="15620" max="15620" width="44.140625" style="53" customWidth="1"/>
    <col min="15621" max="15621" width="45.85546875" style="53" customWidth="1"/>
    <col min="15622" max="15622" width="48.140625" style="53" customWidth="1"/>
    <col min="15623" max="15875" width="9.140625" style="53"/>
    <col min="15876" max="15876" width="44.140625" style="53" customWidth="1"/>
    <col min="15877" max="15877" width="45.85546875" style="53" customWidth="1"/>
    <col min="15878" max="15878" width="48.140625" style="53" customWidth="1"/>
    <col min="15879" max="16131" width="9.140625" style="53"/>
    <col min="16132" max="16132" width="44.140625" style="53" customWidth="1"/>
    <col min="16133" max="16133" width="45.85546875" style="53" customWidth="1"/>
    <col min="16134" max="16134" width="48.140625" style="53" customWidth="1"/>
    <col min="16135" max="16384" width="9.140625" style="53"/>
  </cols>
  <sheetData>
    <row r="1" spans="1:14" ht="57.75" customHeight="1" x14ac:dyDescent="0.15">
      <c r="A1" s="143" t="s">
        <v>190</v>
      </c>
      <c r="B1" s="143"/>
      <c r="C1" s="143"/>
      <c r="D1" s="143"/>
      <c r="E1" s="143"/>
      <c r="F1" s="143"/>
    </row>
    <row r="2" spans="1:14" ht="46.5" customHeight="1" x14ac:dyDescent="0.15">
      <c r="A2" s="64" t="s">
        <v>185</v>
      </c>
      <c r="B2" s="63">
        <f>A6</f>
        <v>1083577366.3703704</v>
      </c>
      <c r="C2" s="62" t="s">
        <v>101</v>
      </c>
      <c r="D2" s="62" t="s">
        <v>99</v>
      </c>
      <c r="E2" s="134">
        <f>B6</f>
        <v>1083577366</v>
      </c>
      <c r="F2" s="64" t="s">
        <v>100</v>
      </c>
      <c r="G2" s="57"/>
      <c r="H2" s="57"/>
      <c r="I2" s="57"/>
      <c r="J2" s="57"/>
      <c r="K2" s="57"/>
      <c r="L2" s="57"/>
      <c r="M2" s="57"/>
      <c r="N2" s="57"/>
    </row>
    <row r="3" spans="1:14" ht="25.5" customHeight="1" x14ac:dyDescent="0.15">
      <c r="A3" s="142" t="s">
        <v>103</v>
      </c>
      <c r="B3" s="142"/>
      <c r="C3" s="142"/>
      <c r="D3" s="58"/>
      <c r="E3" s="59"/>
      <c r="F3" s="60"/>
      <c r="G3" s="57"/>
      <c r="H3" s="57"/>
      <c r="I3" s="57"/>
      <c r="J3" s="57"/>
      <c r="K3" s="57"/>
      <c r="L3" s="57"/>
      <c r="M3" s="57"/>
      <c r="N3" s="57"/>
    </row>
    <row r="4" spans="1:14" ht="17.25" customHeight="1" thickBot="1" x14ac:dyDescent="0.2">
      <c r="A4" s="54"/>
      <c r="B4" s="54"/>
      <c r="C4" s="54"/>
      <c r="D4" s="54"/>
      <c r="F4" s="61" t="s">
        <v>102</v>
      </c>
    </row>
    <row r="5" spans="1:14" ht="66" customHeight="1" thickBot="1" x14ac:dyDescent="0.2">
      <c r="A5" s="75" t="s">
        <v>96</v>
      </c>
      <c r="B5" s="139" t="s">
        <v>97</v>
      </c>
      <c r="C5" s="140"/>
      <c r="D5" s="140"/>
      <c r="E5" s="141"/>
      <c r="F5" s="76" t="s">
        <v>98</v>
      </c>
    </row>
    <row r="6" spans="1:14" ht="130.5" customHeight="1" thickBot="1" x14ac:dyDescent="0.2">
      <c r="A6" s="55">
        <f>'세입안(산출내역)'!F38</f>
        <v>1083577366.3703704</v>
      </c>
      <c r="B6" s="136">
        <f>'세출안(산출내역)'!F67</f>
        <v>1083577366</v>
      </c>
      <c r="C6" s="137"/>
      <c r="D6" s="137"/>
      <c r="E6" s="138"/>
      <c r="F6" s="56">
        <f>A6-B6</f>
        <v>0.37037038803100586</v>
      </c>
    </row>
  </sheetData>
  <mergeCells count="4">
    <mergeCell ref="B6:E6"/>
    <mergeCell ref="B5:E5"/>
    <mergeCell ref="A3:C3"/>
    <mergeCell ref="A1:F1"/>
  </mergeCells>
  <phoneticPr fontId="1" type="noConversion"/>
  <printOptions horizontalCentered="1"/>
  <pageMargins left="0.19685039370078741" right="0.19685039370078741" top="1.299212598425197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S38"/>
  <sheetViews>
    <sheetView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:P38"/>
    </sheetView>
  </sheetViews>
  <sheetFormatPr defaultColWidth="9.140625" defaultRowHeight="12.75" customHeight="1" x14ac:dyDescent="0.15"/>
  <cols>
    <col min="1" max="1" width="0.5703125" style="2" customWidth="1"/>
    <col min="2" max="3" width="22.7109375" style="3" customWidth="1"/>
    <col min="4" max="4" width="21.42578125" style="3" customWidth="1"/>
    <col min="5" max="5" width="25.7109375" style="3" customWidth="1"/>
    <col min="6" max="6" width="22.7109375" style="4" customWidth="1"/>
    <col min="7" max="7" width="9.85546875" style="14" customWidth="1"/>
    <col min="8" max="8" width="1.85546875" style="13" customWidth="1"/>
    <col min="9" max="9" width="3.85546875" style="13" customWidth="1"/>
    <col min="10" max="10" width="2.7109375" style="13" customWidth="1"/>
    <col min="11" max="11" width="1.85546875" style="13" customWidth="1"/>
    <col min="12" max="12" width="5.28515625" style="13" customWidth="1"/>
    <col min="13" max="13" width="2.140625" style="13" customWidth="1"/>
    <col min="14" max="14" width="1.85546875" style="13" customWidth="1"/>
    <col min="15" max="15" width="14.140625" style="14" customWidth="1"/>
    <col min="16" max="16" width="40.28515625" style="13" customWidth="1"/>
    <col min="17" max="17" width="13.7109375" style="2" hidden="1" customWidth="1"/>
    <col min="18" max="18" width="9.140625" style="2"/>
    <col min="19" max="19" width="13.7109375" style="2" bestFit="1" customWidth="1"/>
    <col min="20" max="16384" width="9.140625" style="2"/>
  </cols>
  <sheetData>
    <row r="1" spans="2:17" ht="48.75" customHeight="1" x14ac:dyDescent="0.15">
      <c r="B1" s="169" t="s">
        <v>184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1"/>
    </row>
    <row r="2" spans="2:17" ht="30.75" customHeight="1" x14ac:dyDescent="0.15">
      <c r="B2" s="172" t="s">
        <v>0</v>
      </c>
      <c r="C2" s="172"/>
      <c r="D2" s="172"/>
      <c r="E2" s="172"/>
      <c r="F2" s="173" t="s">
        <v>118</v>
      </c>
      <c r="G2" s="174" t="s">
        <v>38</v>
      </c>
      <c r="H2" s="175"/>
      <c r="I2" s="175"/>
      <c r="J2" s="175"/>
      <c r="K2" s="175"/>
      <c r="L2" s="175"/>
      <c r="M2" s="175"/>
      <c r="N2" s="175"/>
      <c r="O2" s="175"/>
      <c r="P2" s="176"/>
    </row>
    <row r="3" spans="2:17" ht="30.75" customHeight="1" x14ac:dyDescent="0.15">
      <c r="B3" s="78" t="s">
        <v>1</v>
      </c>
      <c r="C3" s="78" t="s">
        <v>2</v>
      </c>
      <c r="D3" s="78" t="s">
        <v>3</v>
      </c>
      <c r="E3" s="78" t="s">
        <v>4</v>
      </c>
      <c r="F3" s="173"/>
      <c r="G3" s="177"/>
      <c r="H3" s="178"/>
      <c r="I3" s="178"/>
      <c r="J3" s="178"/>
      <c r="K3" s="178"/>
      <c r="L3" s="178"/>
      <c r="M3" s="178"/>
      <c r="N3" s="178"/>
      <c r="O3" s="178"/>
      <c r="P3" s="179"/>
    </row>
    <row r="4" spans="2:17" ht="15.75" customHeight="1" x14ac:dyDescent="0.15">
      <c r="B4" s="152" t="s">
        <v>5</v>
      </c>
      <c r="C4" s="152" t="s">
        <v>6</v>
      </c>
      <c r="D4" s="152" t="s">
        <v>23</v>
      </c>
      <c r="E4" s="152" t="s">
        <v>23</v>
      </c>
      <c r="F4" s="181">
        <f>ROUNDDOWN((O4+O5+O6),-1)</f>
        <v>164851520</v>
      </c>
      <c r="G4" s="101">
        <f>G18*20%</f>
        <v>18614</v>
      </c>
      <c r="H4" s="108" t="s">
        <v>32</v>
      </c>
      <c r="I4" s="109">
        <v>2</v>
      </c>
      <c r="J4" s="109" t="s">
        <v>33</v>
      </c>
      <c r="K4" s="109" t="s">
        <v>32</v>
      </c>
      <c r="L4" s="109">
        <v>365</v>
      </c>
      <c r="M4" s="109" t="s">
        <v>107</v>
      </c>
      <c r="N4" s="109" t="s">
        <v>34</v>
      </c>
      <c r="O4" s="39">
        <f t="shared" ref="O4:O7" si="0">G4*I4*L4</f>
        <v>13588220</v>
      </c>
      <c r="P4" s="110" t="s">
        <v>64</v>
      </c>
      <c r="Q4" s="94">
        <f>F4+F18+F22</f>
        <v>848449026.37037039</v>
      </c>
    </row>
    <row r="5" spans="2:17" ht="15.75" customHeight="1" x14ac:dyDescent="0.15">
      <c r="B5" s="184"/>
      <c r="C5" s="153"/>
      <c r="D5" s="153"/>
      <c r="E5" s="153"/>
      <c r="F5" s="182"/>
      <c r="G5" s="102">
        <f t="shared" ref="G5:G6" si="1">G19*20%</f>
        <v>17268</v>
      </c>
      <c r="H5" s="111" t="s">
        <v>32</v>
      </c>
      <c r="I5" s="111">
        <v>7</v>
      </c>
      <c r="J5" s="111" t="s">
        <v>122</v>
      </c>
      <c r="K5" s="111" t="s">
        <v>32</v>
      </c>
      <c r="L5" s="111">
        <v>365</v>
      </c>
      <c r="M5" s="111" t="s">
        <v>107</v>
      </c>
      <c r="N5" s="111" t="s">
        <v>34</v>
      </c>
      <c r="O5" s="35">
        <f t="shared" si="0"/>
        <v>44119740</v>
      </c>
      <c r="P5" s="112" t="s">
        <v>65</v>
      </c>
      <c r="Q5" s="89"/>
    </row>
    <row r="6" spans="2:17" ht="15.75" customHeight="1" x14ac:dyDescent="0.15">
      <c r="B6" s="184"/>
      <c r="C6" s="153"/>
      <c r="D6" s="180"/>
      <c r="E6" s="180"/>
      <c r="F6" s="183"/>
      <c r="G6" s="103">
        <f t="shared" si="1"/>
        <v>16308</v>
      </c>
      <c r="H6" s="113" t="s">
        <v>32</v>
      </c>
      <c r="I6" s="113">
        <v>18</v>
      </c>
      <c r="J6" s="113" t="s">
        <v>33</v>
      </c>
      <c r="K6" s="113" t="s">
        <v>32</v>
      </c>
      <c r="L6" s="111">
        <v>365</v>
      </c>
      <c r="M6" s="113" t="s">
        <v>66</v>
      </c>
      <c r="N6" s="113" t="s">
        <v>34</v>
      </c>
      <c r="O6" s="79">
        <f t="shared" si="0"/>
        <v>107143560</v>
      </c>
      <c r="P6" s="114" t="s">
        <v>93</v>
      </c>
    </row>
    <row r="7" spans="2:17" ht="17.25" customHeight="1" x14ac:dyDescent="0.15">
      <c r="B7" s="184"/>
      <c r="C7" s="153"/>
      <c r="D7" s="72" t="s">
        <v>149</v>
      </c>
      <c r="E7" s="72" t="s">
        <v>149</v>
      </c>
      <c r="F7" s="65">
        <f>O7</f>
        <v>71357500</v>
      </c>
      <c r="G7" s="67">
        <v>8500</v>
      </c>
      <c r="H7" s="40" t="s">
        <v>32</v>
      </c>
      <c r="I7" s="40">
        <f>I13-I10</f>
        <v>23</v>
      </c>
      <c r="J7" s="40" t="s">
        <v>33</v>
      </c>
      <c r="K7" s="40" t="s">
        <v>32</v>
      </c>
      <c r="L7" s="109">
        <v>365</v>
      </c>
      <c r="M7" s="40" t="s">
        <v>108</v>
      </c>
      <c r="N7" s="40" t="s">
        <v>34</v>
      </c>
      <c r="O7" s="68">
        <f t="shared" si="0"/>
        <v>71357500</v>
      </c>
      <c r="P7" s="115" t="s">
        <v>112</v>
      </c>
    </row>
    <row r="8" spans="2:17" ht="17.25" customHeight="1" x14ac:dyDescent="0.15">
      <c r="B8" s="99"/>
      <c r="C8" s="153"/>
      <c r="D8" s="21" t="s">
        <v>168</v>
      </c>
      <c r="E8" s="21" t="s">
        <v>168</v>
      </c>
      <c r="F8" s="46">
        <f>O8</f>
        <v>0</v>
      </c>
      <c r="G8" s="67"/>
      <c r="H8" s="40" t="s">
        <v>32</v>
      </c>
      <c r="I8" s="40"/>
      <c r="J8" s="40" t="s">
        <v>33</v>
      </c>
      <c r="K8" s="40" t="s">
        <v>32</v>
      </c>
      <c r="L8" s="40">
        <v>12</v>
      </c>
      <c r="M8" s="40" t="s">
        <v>170</v>
      </c>
      <c r="N8" s="40" t="s">
        <v>34</v>
      </c>
      <c r="O8" s="68">
        <f>G8*I8*L8</f>
        <v>0</v>
      </c>
      <c r="P8" s="116" t="s">
        <v>169</v>
      </c>
    </row>
    <row r="9" spans="2:17" ht="15.75" customHeight="1" x14ac:dyDescent="0.15">
      <c r="B9" s="72"/>
      <c r="C9" s="180"/>
      <c r="D9" s="21" t="s">
        <v>113</v>
      </c>
      <c r="E9" s="21" t="s">
        <v>113</v>
      </c>
      <c r="F9" s="46">
        <f>O9</f>
        <v>1380000</v>
      </c>
      <c r="G9" s="67">
        <v>5000</v>
      </c>
      <c r="H9" s="40" t="s">
        <v>32</v>
      </c>
      <c r="I9" s="40">
        <v>23</v>
      </c>
      <c r="J9" s="40" t="s">
        <v>33</v>
      </c>
      <c r="K9" s="40" t="s">
        <v>32</v>
      </c>
      <c r="L9" s="40">
        <v>12</v>
      </c>
      <c r="M9" s="40" t="s">
        <v>72</v>
      </c>
      <c r="N9" s="40" t="s">
        <v>34</v>
      </c>
      <c r="O9" s="68">
        <f>G9*I9*L9</f>
        <v>1380000</v>
      </c>
      <c r="P9" s="117" t="s">
        <v>191</v>
      </c>
    </row>
    <row r="10" spans="2:17" ht="15.75" customHeight="1" x14ac:dyDescent="0.15">
      <c r="B10" s="152" t="s">
        <v>13</v>
      </c>
      <c r="C10" s="152" t="s">
        <v>13</v>
      </c>
      <c r="D10" s="152" t="s">
        <v>120</v>
      </c>
      <c r="E10" s="152" t="s">
        <v>120</v>
      </c>
      <c r="F10" s="181">
        <f>ROUNDDOWN((SUM(O10:O12)),-1)</f>
        <v>23280840</v>
      </c>
      <c r="G10" s="133">
        <v>473351</v>
      </c>
      <c r="H10" s="111" t="s">
        <v>121</v>
      </c>
      <c r="I10" s="111">
        <v>4</v>
      </c>
      <c r="J10" s="111" t="s">
        <v>122</v>
      </c>
      <c r="K10" s="111" t="s">
        <v>121</v>
      </c>
      <c r="L10" s="111">
        <v>12</v>
      </c>
      <c r="M10" s="111" t="s">
        <v>123</v>
      </c>
      <c r="N10" s="111" t="s">
        <v>124</v>
      </c>
      <c r="O10" s="35">
        <f>G10*I10*L10</f>
        <v>22720848</v>
      </c>
      <c r="P10" s="112" t="s">
        <v>127</v>
      </c>
    </row>
    <row r="11" spans="2:17" ht="15.75" customHeight="1" x14ac:dyDescent="0.15">
      <c r="B11" s="153"/>
      <c r="C11" s="153"/>
      <c r="D11" s="153"/>
      <c r="E11" s="153"/>
      <c r="F11" s="182"/>
      <c r="G11" s="66">
        <v>40000</v>
      </c>
      <c r="H11" s="111" t="s">
        <v>121</v>
      </c>
      <c r="I11" s="111">
        <f>I10</f>
        <v>4</v>
      </c>
      <c r="J11" s="111" t="s">
        <v>122</v>
      </c>
      <c r="K11" s="111" t="s">
        <v>121</v>
      </c>
      <c r="L11" s="111">
        <v>1</v>
      </c>
      <c r="M11" s="111" t="s">
        <v>126</v>
      </c>
      <c r="N11" s="111" t="s">
        <v>124</v>
      </c>
      <c r="O11" s="35">
        <f t="shared" ref="O11:O12" si="2">G11*I11*L11</f>
        <v>160000</v>
      </c>
      <c r="P11" s="112" t="s">
        <v>128</v>
      </c>
    </row>
    <row r="12" spans="2:17" ht="15.75" customHeight="1" x14ac:dyDescent="0.15">
      <c r="B12" s="153"/>
      <c r="C12" s="153"/>
      <c r="D12" s="153"/>
      <c r="E12" s="153"/>
      <c r="F12" s="182"/>
      <c r="G12" s="66">
        <v>50000</v>
      </c>
      <c r="H12" s="111" t="s">
        <v>121</v>
      </c>
      <c r="I12" s="111">
        <f>I10</f>
        <v>4</v>
      </c>
      <c r="J12" s="111" t="s">
        <v>122</v>
      </c>
      <c r="K12" s="111" t="s">
        <v>121</v>
      </c>
      <c r="L12" s="111">
        <v>2</v>
      </c>
      <c r="M12" s="111" t="s">
        <v>126</v>
      </c>
      <c r="N12" s="111" t="s">
        <v>124</v>
      </c>
      <c r="O12" s="35">
        <f t="shared" si="2"/>
        <v>400000</v>
      </c>
      <c r="P12" s="112" t="s">
        <v>129</v>
      </c>
    </row>
    <row r="13" spans="2:17" ht="15.75" customHeight="1" x14ac:dyDescent="0.15">
      <c r="B13" s="153"/>
      <c r="C13" s="153"/>
      <c r="D13" s="72"/>
      <c r="E13" s="72"/>
      <c r="F13" s="65"/>
      <c r="G13" s="66"/>
      <c r="H13" s="111"/>
      <c r="I13" s="111">
        <f>SUM(I4:I6)</f>
        <v>27</v>
      </c>
      <c r="J13" s="111"/>
      <c r="K13" s="111"/>
      <c r="L13" s="111"/>
      <c r="M13" s="111"/>
      <c r="N13" s="111"/>
      <c r="O13" s="35"/>
      <c r="P13" s="112"/>
    </row>
    <row r="14" spans="2:17" ht="15.75" hidden="1" customHeight="1" x14ac:dyDescent="0.15">
      <c r="B14" s="153"/>
      <c r="C14" s="153"/>
      <c r="D14" s="21" t="s">
        <v>11</v>
      </c>
      <c r="E14" s="21" t="s">
        <v>11</v>
      </c>
      <c r="F14" s="46"/>
      <c r="G14" s="67"/>
      <c r="H14" s="40"/>
      <c r="I14" s="40"/>
      <c r="J14" s="40"/>
      <c r="K14" s="40"/>
      <c r="L14" s="40"/>
      <c r="M14" s="40"/>
      <c r="N14" s="40"/>
      <c r="O14" s="68">
        <f t="shared" ref="O14:O29" si="3">G14*I14*L14</f>
        <v>0</v>
      </c>
      <c r="P14" s="118"/>
    </row>
    <row r="15" spans="2:17" ht="15.75" hidden="1" customHeight="1" x14ac:dyDescent="0.15">
      <c r="B15" s="180"/>
      <c r="C15" s="180"/>
      <c r="D15" s="21" t="s">
        <v>12</v>
      </c>
      <c r="E15" s="21" t="s">
        <v>14</v>
      </c>
      <c r="F15" s="47"/>
      <c r="G15" s="70"/>
      <c r="H15" s="111"/>
      <c r="I15" s="111"/>
      <c r="J15" s="111"/>
      <c r="K15" s="111"/>
      <c r="L15" s="111"/>
      <c r="M15" s="111"/>
      <c r="N15" s="111"/>
      <c r="O15" s="70"/>
      <c r="P15" s="118"/>
    </row>
    <row r="16" spans="2:17" ht="15.75" hidden="1" customHeight="1" x14ac:dyDescent="0.15">
      <c r="B16" s="147" t="s">
        <v>15</v>
      </c>
      <c r="C16" s="147" t="s">
        <v>15</v>
      </c>
      <c r="D16" s="21" t="s">
        <v>16</v>
      </c>
      <c r="E16" s="21" t="s">
        <v>16</v>
      </c>
      <c r="F16" s="46"/>
      <c r="G16" s="67"/>
      <c r="H16" s="40"/>
      <c r="I16" s="40"/>
      <c r="J16" s="40"/>
      <c r="K16" s="40"/>
      <c r="L16" s="40"/>
      <c r="M16" s="40"/>
      <c r="N16" s="40"/>
      <c r="O16" s="68">
        <f t="shared" si="3"/>
        <v>0</v>
      </c>
      <c r="P16" s="118"/>
    </row>
    <row r="17" spans="2:19" ht="15.75" hidden="1" customHeight="1" x14ac:dyDescent="0.15">
      <c r="B17" s="147"/>
      <c r="C17" s="147"/>
      <c r="D17" s="21" t="s">
        <v>17</v>
      </c>
      <c r="E17" s="23" t="s">
        <v>17</v>
      </c>
      <c r="F17" s="46">
        <v>0</v>
      </c>
      <c r="G17" s="38">
        <v>0</v>
      </c>
      <c r="H17" s="109" t="s">
        <v>32</v>
      </c>
      <c r="I17" s="109"/>
      <c r="J17" s="109"/>
      <c r="K17" s="109"/>
      <c r="L17" s="109">
        <v>12</v>
      </c>
      <c r="M17" s="109" t="s">
        <v>72</v>
      </c>
      <c r="N17" s="109" t="s">
        <v>34</v>
      </c>
      <c r="O17" s="39">
        <f>G17*L17</f>
        <v>0</v>
      </c>
      <c r="P17" s="110" t="s">
        <v>104</v>
      </c>
    </row>
    <row r="18" spans="2:19" ht="15.75" customHeight="1" x14ac:dyDescent="0.15">
      <c r="B18" s="154" t="s">
        <v>68</v>
      </c>
      <c r="C18" s="154" t="s">
        <v>68</v>
      </c>
      <c r="D18" s="152" t="s">
        <v>18</v>
      </c>
      <c r="E18" s="147" t="s">
        <v>174</v>
      </c>
      <c r="F18" s="144">
        <f>ROUNDDOWN((SUM(O18:O20)),-1)</f>
        <v>659406080</v>
      </c>
      <c r="G18" s="38">
        <v>93070</v>
      </c>
      <c r="H18" s="109" t="s">
        <v>32</v>
      </c>
      <c r="I18" s="109">
        <f>I4</f>
        <v>2</v>
      </c>
      <c r="J18" s="109" t="s">
        <v>33</v>
      </c>
      <c r="K18" s="109" t="s">
        <v>32</v>
      </c>
      <c r="L18" s="109">
        <v>365</v>
      </c>
      <c r="M18" s="109" t="s">
        <v>66</v>
      </c>
      <c r="N18" s="109" t="s">
        <v>34</v>
      </c>
      <c r="O18" s="95">
        <f t="shared" ref="O18:O20" si="4">(G18*I18*L18)*80%</f>
        <v>54352880</v>
      </c>
      <c r="P18" s="110" t="s">
        <v>40</v>
      </c>
    </row>
    <row r="19" spans="2:19" ht="15.75" customHeight="1" x14ac:dyDescent="0.15">
      <c r="B19" s="155"/>
      <c r="C19" s="155"/>
      <c r="D19" s="153"/>
      <c r="E19" s="147"/>
      <c r="F19" s="145"/>
      <c r="G19" s="69">
        <v>86340</v>
      </c>
      <c r="H19" s="111" t="s">
        <v>32</v>
      </c>
      <c r="I19" s="111">
        <f>I5</f>
        <v>7</v>
      </c>
      <c r="J19" s="111" t="s">
        <v>33</v>
      </c>
      <c r="K19" s="111" t="s">
        <v>32</v>
      </c>
      <c r="L19" s="111">
        <v>365</v>
      </c>
      <c r="M19" s="111" t="s">
        <v>66</v>
      </c>
      <c r="N19" s="111" t="s">
        <v>34</v>
      </c>
      <c r="O19" s="66">
        <f t="shared" si="4"/>
        <v>176478960</v>
      </c>
      <c r="P19" s="112" t="s">
        <v>41</v>
      </c>
      <c r="S19" s="89"/>
    </row>
    <row r="20" spans="2:19" ht="15.75" customHeight="1" x14ac:dyDescent="0.15">
      <c r="B20" s="155"/>
      <c r="C20" s="155"/>
      <c r="D20" s="153"/>
      <c r="E20" s="147"/>
      <c r="F20" s="146"/>
      <c r="G20" s="80">
        <v>81540</v>
      </c>
      <c r="H20" s="113" t="s">
        <v>32</v>
      </c>
      <c r="I20" s="113">
        <f>I6</f>
        <v>18</v>
      </c>
      <c r="J20" s="113" t="s">
        <v>33</v>
      </c>
      <c r="K20" s="113" t="s">
        <v>32</v>
      </c>
      <c r="L20" s="113">
        <v>365</v>
      </c>
      <c r="M20" s="113" t="s">
        <v>66</v>
      </c>
      <c r="N20" s="113" t="s">
        <v>34</v>
      </c>
      <c r="O20" s="106">
        <f t="shared" si="4"/>
        <v>428574240</v>
      </c>
      <c r="P20" s="114" t="s">
        <v>67</v>
      </c>
    </row>
    <row r="21" spans="2:19" ht="15.75" customHeight="1" x14ac:dyDescent="0.15">
      <c r="B21" s="155"/>
      <c r="C21" s="155"/>
      <c r="D21" s="153"/>
      <c r="E21" s="22" t="s">
        <v>175</v>
      </c>
      <c r="F21" s="100">
        <f>O21</f>
        <v>10000000</v>
      </c>
      <c r="G21" s="80"/>
      <c r="H21" s="113"/>
      <c r="I21" s="113"/>
      <c r="J21" s="113"/>
      <c r="K21" s="113"/>
      <c r="L21" s="113"/>
      <c r="M21" s="113"/>
      <c r="N21" s="113"/>
      <c r="O21" s="106">
        <v>10000000</v>
      </c>
      <c r="P21" s="114"/>
    </row>
    <row r="22" spans="2:19" ht="15.75" customHeight="1" x14ac:dyDescent="0.15">
      <c r="B22" s="155"/>
      <c r="C22" s="155"/>
      <c r="D22" s="153"/>
      <c r="E22" s="22" t="s">
        <v>176</v>
      </c>
      <c r="F22" s="96">
        <f>O22-O23</f>
        <v>24191426.370370373</v>
      </c>
      <c r="G22" s="67">
        <f>(((O20+O18+O19)/365)*(I22/I13))</f>
        <v>93675.140740740739</v>
      </c>
      <c r="H22" s="40" t="s">
        <v>32</v>
      </c>
      <c r="I22" s="40">
        <v>1.4</v>
      </c>
      <c r="J22" s="40" t="s">
        <v>165</v>
      </c>
      <c r="K22" s="40" t="s">
        <v>32</v>
      </c>
      <c r="L22" s="40">
        <v>365</v>
      </c>
      <c r="M22" s="40" t="s">
        <v>66</v>
      </c>
      <c r="N22" s="40" t="s">
        <v>34</v>
      </c>
      <c r="O22" s="106">
        <f>(G22*L22)</f>
        <v>34191426.370370373</v>
      </c>
      <c r="P22" s="116" t="s">
        <v>164</v>
      </c>
    </row>
    <row r="23" spans="2:19" ht="15.75" customHeight="1" x14ac:dyDescent="0.15">
      <c r="B23" s="155"/>
      <c r="C23" s="155"/>
      <c r="D23" s="153"/>
      <c r="E23" s="22" t="s">
        <v>177</v>
      </c>
      <c r="F23" s="96">
        <f>ROUNDDOWN((SUM(O23:O23)),-1)</f>
        <v>10000000</v>
      </c>
      <c r="G23" s="67"/>
      <c r="H23" s="40"/>
      <c r="I23" s="40"/>
      <c r="J23" s="40"/>
      <c r="K23" s="40"/>
      <c r="L23" s="40"/>
      <c r="M23" s="40"/>
      <c r="N23" s="40" t="s">
        <v>34</v>
      </c>
      <c r="O23" s="107">
        <v>10000000</v>
      </c>
      <c r="P23" s="116" t="s">
        <v>164</v>
      </c>
    </row>
    <row r="24" spans="2:19" ht="15.75" hidden="1" customHeight="1" x14ac:dyDescent="0.15">
      <c r="B24" s="147" t="s">
        <v>20</v>
      </c>
      <c r="C24" s="147" t="s">
        <v>20</v>
      </c>
      <c r="D24" s="22" t="s">
        <v>19</v>
      </c>
      <c r="E24" s="22" t="s">
        <v>19</v>
      </c>
      <c r="F24" s="48">
        <f>O24</f>
        <v>0</v>
      </c>
      <c r="G24" s="80"/>
      <c r="H24" s="113"/>
      <c r="I24" s="113"/>
      <c r="J24" s="113"/>
      <c r="K24" s="113"/>
      <c r="L24" s="113"/>
      <c r="M24" s="113"/>
      <c r="N24" s="113"/>
      <c r="O24" s="79">
        <f t="shared" si="3"/>
        <v>0</v>
      </c>
      <c r="P24" s="119"/>
    </row>
    <row r="25" spans="2:19" ht="15.75" hidden="1" customHeight="1" x14ac:dyDescent="0.15">
      <c r="B25" s="147"/>
      <c r="C25" s="147"/>
      <c r="D25" s="22" t="s">
        <v>21</v>
      </c>
      <c r="E25" s="23" t="s">
        <v>21</v>
      </c>
      <c r="F25" s="48">
        <f t="shared" ref="F25:F30" si="5">O25</f>
        <v>0</v>
      </c>
      <c r="G25" s="67"/>
      <c r="H25" s="40"/>
      <c r="I25" s="40"/>
      <c r="J25" s="40"/>
      <c r="K25" s="40"/>
      <c r="L25" s="40"/>
      <c r="M25" s="40"/>
      <c r="N25" s="40"/>
      <c r="O25" s="68">
        <v>0</v>
      </c>
      <c r="P25" s="120" t="s">
        <v>114</v>
      </c>
    </row>
    <row r="26" spans="2:19" ht="15.75" hidden="1" customHeight="1" x14ac:dyDescent="0.15">
      <c r="B26" s="49" t="s">
        <v>22</v>
      </c>
      <c r="C26" s="49" t="s">
        <v>22</v>
      </c>
      <c r="D26" s="49" t="s">
        <v>95</v>
      </c>
      <c r="E26" s="50" t="s">
        <v>95</v>
      </c>
      <c r="F26" s="48">
        <f t="shared" si="5"/>
        <v>0</v>
      </c>
      <c r="G26" s="67"/>
      <c r="H26" s="40"/>
      <c r="I26" s="40"/>
      <c r="J26" s="40"/>
      <c r="K26" s="40"/>
      <c r="L26" s="40"/>
      <c r="M26" s="40"/>
      <c r="N26" s="40"/>
      <c r="O26" s="68">
        <f t="shared" si="3"/>
        <v>0</v>
      </c>
      <c r="P26" s="120"/>
    </row>
    <row r="27" spans="2:19" ht="15.75" customHeight="1" x14ac:dyDescent="0.15">
      <c r="B27" s="148" t="s">
        <v>7</v>
      </c>
      <c r="C27" s="148" t="s">
        <v>7</v>
      </c>
      <c r="D27" s="150" t="s">
        <v>87</v>
      </c>
      <c r="E27" s="49" t="s">
        <v>87</v>
      </c>
      <c r="F27" s="48">
        <f t="shared" si="5"/>
        <v>99000000</v>
      </c>
      <c r="G27" s="67"/>
      <c r="H27" s="40"/>
      <c r="I27" s="40"/>
      <c r="J27" s="40"/>
      <c r="K27" s="40"/>
      <c r="L27" s="40"/>
      <c r="M27" s="40"/>
      <c r="N27" s="40"/>
      <c r="O27" s="68">
        <v>99000000</v>
      </c>
      <c r="P27" s="120"/>
    </row>
    <row r="28" spans="2:19" ht="15.75" customHeight="1" x14ac:dyDescent="0.15">
      <c r="B28" s="148"/>
      <c r="C28" s="148"/>
      <c r="D28" s="151"/>
      <c r="E28" s="49" t="s">
        <v>172</v>
      </c>
      <c r="F28" s="48">
        <f t="shared" si="5"/>
        <v>0</v>
      </c>
      <c r="G28" s="67"/>
      <c r="H28" s="40"/>
      <c r="I28" s="40"/>
      <c r="J28" s="40"/>
      <c r="K28" s="40"/>
      <c r="L28" s="40"/>
      <c r="M28" s="40"/>
      <c r="N28" s="40"/>
      <c r="O28" s="68"/>
      <c r="P28" s="120"/>
    </row>
    <row r="29" spans="2:19" ht="15.75" customHeight="1" x14ac:dyDescent="0.15">
      <c r="B29" s="149"/>
      <c r="C29" s="149"/>
      <c r="D29" s="49" t="s">
        <v>88</v>
      </c>
      <c r="E29" s="49" t="s">
        <v>88</v>
      </c>
      <c r="F29" s="48">
        <f t="shared" si="5"/>
        <v>0</v>
      </c>
      <c r="G29" s="67"/>
      <c r="H29" s="40"/>
      <c r="I29" s="40"/>
      <c r="J29" s="40"/>
      <c r="K29" s="40"/>
      <c r="L29" s="40"/>
      <c r="M29" s="40"/>
      <c r="N29" s="40"/>
      <c r="O29" s="68">
        <f t="shared" si="3"/>
        <v>0</v>
      </c>
      <c r="P29" s="120"/>
    </row>
    <row r="30" spans="2:19" ht="15.75" customHeight="1" x14ac:dyDescent="0.15">
      <c r="B30" s="148" t="s">
        <v>8</v>
      </c>
      <c r="C30" s="148" t="s">
        <v>8</v>
      </c>
      <c r="D30" s="51" t="s">
        <v>89</v>
      </c>
      <c r="E30" s="51" t="s">
        <v>90</v>
      </c>
      <c r="F30" s="48">
        <f t="shared" si="5"/>
        <v>0</v>
      </c>
      <c r="G30" s="159"/>
      <c r="H30" s="160"/>
      <c r="I30" s="160"/>
      <c r="J30" s="160"/>
      <c r="K30" s="160"/>
      <c r="L30" s="160"/>
      <c r="M30" s="160"/>
      <c r="N30" s="160"/>
      <c r="O30" s="161"/>
      <c r="P30" s="121"/>
    </row>
    <row r="31" spans="2:19" ht="15.75" customHeight="1" x14ac:dyDescent="0.15">
      <c r="B31" s="148"/>
      <c r="C31" s="148"/>
      <c r="D31" s="166" t="s">
        <v>92</v>
      </c>
      <c r="E31" s="51" t="s">
        <v>91</v>
      </c>
      <c r="F31" s="48">
        <f>G31</f>
        <v>110000</v>
      </c>
      <c r="G31" s="159">
        <v>110000</v>
      </c>
      <c r="H31" s="160"/>
      <c r="I31" s="160"/>
      <c r="J31" s="160"/>
      <c r="K31" s="160"/>
      <c r="L31" s="160"/>
      <c r="M31" s="160"/>
      <c r="N31" s="160"/>
      <c r="O31" s="161"/>
      <c r="P31" s="120" t="s">
        <v>192</v>
      </c>
    </row>
    <row r="32" spans="2:19" ht="15.75" customHeight="1" x14ac:dyDescent="0.15">
      <c r="B32" s="148"/>
      <c r="C32" s="148"/>
      <c r="D32" s="167"/>
      <c r="E32" s="51" t="s">
        <v>130</v>
      </c>
      <c r="F32" s="48">
        <f>O32</f>
        <v>0</v>
      </c>
      <c r="G32" s="104">
        <v>0</v>
      </c>
      <c r="H32" s="113" t="s">
        <v>121</v>
      </c>
      <c r="I32" s="113"/>
      <c r="J32" s="113" t="s">
        <v>122</v>
      </c>
      <c r="K32" s="113" t="s">
        <v>121</v>
      </c>
      <c r="L32" s="113">
        <v>12</v>
      </c>
      <c r="M32" s="113" t="s">
        <v>123</v>
      </c>
      <c r="N32" s="113" t="s">
        <v>124</v>
      </c>
      <c r="O32" s="81">
        <f>G32*I32*L32</f>
        <v>0</v>
      </c>
      <c r="P32" s="120"/>
    </row>
    <row r="33" spans="2:16" ht="15.75" customHeight="1" x14ac:dyDescent="0.15">
      <c r="B33" s="148"/>
      <c r="C33" s="148"/>
      <c r="D33" s="168"/>
      <c r="E33" s="51" t="s">
        <v>92</v>
      </c>
      <c r="F33" s="48">
        <f>G33</f>
        <v>20000000</v>
      </c>
      <c r="G33" s="159">
        <v>20000000</v>
      </c>
      <c r="H33" s="160"/>
      <c r="I33" s="160"/>
      <c r="J33" s="160"/>
      <c r="K33" s="160"/>
      <c r="L33" s="160"/>
      <c r="M33" s="160"/>
      <c r="N33" s="160"/>
      <c r="O33" s="161"/>
      <c r="P33" s="120" t="s">
        <v>171</v>
      </c>
    </row>
    <row r="34" spans="2:16" ht="15.75" customHeight="1" x14ac:dyDescent="0.15">
      <c r="B34" s="163" t="s">
        <v>71</v>
      </c>
      <c r="C34" s="164"/>
      <c r="D34" s="165"/>
      <c r="E34" s="84"/>
      <c r="F34" s="83">
        <f>SUM(F4:F33)</f>
        <v>1083577366.3703704</v>
      </c>
      <c r="G34" s="87"/>
      <c r="H34" s="85"/>
      <c r="I34" s="85"/>
      <c r="J34" s="85"/>
      <c r="K34" s="85"/>
      <c r="L34" s="85"/>
      <c r="M34" s="85"/>
      <c r="N34" s="85"/>
      <c r="O34" s="88"/>
      <c r="P34" s="86"/>
    </row>
    <row r="35" spans="2:16" ht="15.75" customHeight="1" x14ac:dyDescent="0.15">
      <c r="B35" s="148" t="s">
        <v>156</v>
      </c>
      <c r="C35" s="148" t="s">
        <v>160</v>
      </c>
      <c r="D35" s="51" t="s">
        <v>160</v>
      </c>
      <c r="E35" s="51" t="s">
        <v>160</v>
      </c>
      <c r="F35" s="48">
        <f t="shared" ref="F35:F36" si="6">O35</f>
        <v>0</v>
      </c>
      <c r="G35" s="67"/>
      <c r="H35" s="40" t="s">
        <v>32</v>
      </c>
      <c r="I35" s="40"/>
      <c r="J35" s="40"/>
      <c r="K35" s="36"/>
      <c r="L35" s="36">
        <v>12</v>
      </c>
      <c r="M35" s="36" t="s">
        <v>35</v>
      </c>
      <c r="N35" s="36" t="s">
        <v>34</v>
      </c>
      <c r="O35" s="37">
        <f>G35*L35</f>
        <v>0</v>
      </c>
      <c r="P35" s="73"/>
    </row>
    <row r="36" spans="2:16" ht="15.75" customHeight="1" x14ac:dyDescent="0.15">
      <c r="B36" s="149"/>
      <c r="C36" s="149"/>
      <c r="D36" s="49" t="s">
        <v>161</v>
      </c>
      <c r="E36" s="49" t="s">
        <v>161</v>
      </c>
      <c r="F36" s="48">
        <f t="shared" si="6"/>
        <v>0</v>
      </c>
      <c r="G36" s="67"/>
      <c r="H36" s="40" t="s">
        <v>32</v>
      </c>
      <c r="I36" s="40"/>
      <c r="J36" s="40"/>
      <c r="K36" s="36"/>
      <c r="L36" s="36">
        <v>12</v>
      </c>
      <c r="M36" s="36" t="s">
        <v>35</v>
      </c>
      <c r="N36" s="36" t="s">
        <v>34</v>
      </c>
      <c r="O36" s="37">
        <f t="shared" ref="O36" si="7">G36*L36</f>
        <v>0</v>
      </c>
      <c r="P36" s="73"/>
    </row>
    <row r="37" spans="2:16" ht="15.75" customHeight="1" x14ac:dyDescent="0.15">
      <c r="B37" s="163" t="s">
        <v>71</v>
      </c>
      <c r="C37" s="164"/>
      <c r="D37" s="165"/>
      <c r="E37" s="84"/>
      <c r="F37" s="83">
        <f>SUM(F35:F36)</f>
        <v>0</v>
      </c>
      <c r="G37" s="87"/>
      <c r="H37" s="85"/>
      <c r="I37" s="85"/>
      <c r="J37" s="85"/>
      <c r="K37" s="85"/>
      <c r="L37" s="85"/>
      <c r="M37" s="85"/>
      <c r="N37" s="85"/>
      <c r="O37" s="88"/>
      <c r="P37" s="86"/>
    </row>
    <row r="38" spans="2:16" ht="15.75" customHeight="1" x14ac:dyDescent="0.15">
      <c r="B38" s="162" t="s">
        <v>9</v>
      </c>
      <c r="C38" s="162"/>
      <c r="D38" s="162"/>
      <c r="E38" s="162"/>
      <c r="F38" s="52">
        <f>F34+F37</f>
        <v>1083577366.3703704</v>
      </c>
      <c r="G38" s="156"/>
      <c r="H38" s="157"/>
      <c r="I38" s="157"/>
      <c r="J38" s="157"/>
      <c r="K38" s="157"/>
      <c r="L38" s="157"/>
      <c r="M38" s="157"/>
      <c r="N38" s="157"/>
      <c r="O38" s="158"/>
      <c r="P38" s="20"/>
    </row>
  </sheetData>
  <mergeCells count="38">
    <mergeCell ref="B1:P1"/>
    <mergeCell ref="B2:E2"/>
    <mergeCell ref="F2:F3"/>
    <mergeCell ref="G2:P3"/>
    <mergeCell ref="B16:B17"/>
    <mergeCell ref="C16:C17"/>
    <mergeCell ref="C4:C9"/>
    <mergeCell ref="E10:E12"/>
    <mergeCell ref="D10:D12"/>
    <mergeCell ref="E4:E6"/>
    <mergeCell ref="F4:F6"/>
    <mergeCell ref="B4:B7"/>
    <mergeCell ref="B10:B15"/>
    <mergeCell ref="C10:C15"/>
    <mergeCell ref="F10:F12"/>
    <mergeCell ref="D4:D6"/>
    <mergeCell ref="G38:O38"/>
    <mergeCell ref="G31:O31"/>
    <mergeCell ref="G33:O33"/>
    <mergeCell ref="G30:O30"/>
    <mergeCell ref="B38:E38"/>
    <mergeCell ref="B35:B36"/>
    <mergeCell ref="C35:C36"/>
    <mergeCell ref="B37:D37"/>
    <mergeCell ref="B34:D34"/>
    <mergeCell ref="D31:D33"/>
    <mergeCell ref="F18:F20"/>
    <mergeCell ref="E18:E20"/>
    <mergeCell ref="C30:C33"/>
    <mergeCell ref="B27:B29"/>
    <mergeCell ref="C27:C29"/>
    <mergeCell ref="B30:B33"/>
    <mergeCell ref="D27:D28"/>
    <mergeCell ref="B24:B25"/>
    <mergeCell ref="C24:C25"/>
    <mergeCell ref="D18:D23"/>
    <mergeCell ref="C18:C23"/>
    <mergeCell ref="B18:B23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70" firstPageNumber="4294967295" pageOrder="overThenDown" orientation="landscape" r:id="rId1"/>
  <headerFooter alignWithMargins="0"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67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:P67"/>
    </sheetView>
  </sheetViews>
  <sheetFormatPr defaultColWidth="9.140625" defaultRowHeight="12.75" customHeight="1" x14ac:dyDescent="0.15"/>
  <cols>
    <col min="1" max="1" width="2.28515625" style="10" customWidth="1"/>
    <col min="2" max="2" width="13.5703125" style="6" customWidth="1"/>
    <col min="3" max="3" width="11.85546875" style="6" customWidth="1"/>
    <col min="4" max="4" width="29.28515625" style="6" customWidth="1"/>
    <col min="5" max="5" width="26.5703125" style="6" customWidth="1"/>
    <col min="6" max="6" width="19.140625" style="10" customWidth="1"/>
    <col min="7" max="7" width="13.42578125" style="9" customWidth="1"/>
    <col min="8" max="8" width="3.140625" style="15" customWidth="1"/>
    <col min="9" max="9" width="7.28515625" style="10" customWidth="1"/>
    <col min="10" max="10" width="3.7109375" style="10" customWidth="1"/>
    <col min="11" max="11" width="3.140625" style="15" customWidth="1"/>
    <col min="12" max="12" width="4.5703125" style="10" customWidth="1"/>
    <col min="13" max="13" width="3" style="10" customWidth="1"/>
    <col min="14" max="14" width="3.140625" style="15" customWidth="1"/>
    <col min="15" max="15" width="13" style="9" customWidth="1"/>
    <col min="16" max="16" width="40.28515625" style="7" customWidth="1"/>
    <col min="17" max="17" width="16" style="1" hidden="1" customWidth="1"/>
    <col min="18" max="18" width="14.28515625" style="10" bestFit="1" customWidth="1"/>
    <col min="19" max="16384" width="9.140625" style="10"/>
  </cols>
  <sheetData>
    <row r="1" spans="1:18" s="74" customFormat="1" ht="48.75" customHeight="1" x14ac:dyDescent="0.15">
      <c r="B1" s="194" t="s">
        <v>183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6"/>
      <c r="Q1" s="90">
        <f>'세입안(산출내역)'!Q4</f>
        <v>848449026.37037039</v>
      </c>
    </row>
    <row r="2" spans="1:18" s="8" customFormat="1" ht="4.5" hidden="1" customHeight="1" x14ac:dyDescent="0.15">
      <c r="A2" s="1"/>
      <c r="B2" s="5"/>
      <c r="C2" s="5"/>
      <c r="D2" s="5"/>
      <c r="E2" s="5"/>
      <c r="F2" s="10"/>
      <c r="G2" s="12"/>
      <c r="H2" s="15"/>
      <c r="K2" s="15"/>
      <c r="N2" s="15"/>
      <c r="O2" s="12"/>
      <c r="P2" s="11"/>
      <c r="Q2" s="1"/>
    </row>
    <row r="3" spans="1:18" ht="30.75" customHeight="1" x14ac:dyDescent="0.15">
      <c r="A3" s="8"/>
      <c r="B3" s="197" t="s">
        <v>0</v>
      </c>
      <c r="C3" s="198"/>
      <c r="D3" s="198"/>
      <c r="E3" s="198"/>
      <c r="F3" s="199" t="s">
        <v>117</v>
      </c>
      <c r="G3" s="185" t="s">
        <v>38</v>
      </c>
      <c r="H3" s="186"/>
      <c r="I3" s="186"/>
      <c r="J3" s="186"/>
      <c r="K3" s="186"/>
      <c r="L3" s="186"/>
      <c r="M3" s="186"/>
      <c r="N3" s="186"/>
      <c r="O3" s="186"/>
      <c r="P3" s="135" t="s">
        <v>186</v>
      </c>
      <c r="Q3" s="91">
        <f>F5+F11+F13</f>
        <v>589377640</v>
      </c>
    </row>
    <row r="4" spans="1:18" ht="30.75" customHeight="1" x14ac:dyDescent="0.15">
      <c r="B4" s="77" t="s">
        <v>1</v>
      </c>
      <c r="C4" s="77" t="s">
        <v>2</v>
      </c>
      <c r="D4" s="77" t="s">
        <v>3</v>
      </c>
      <c r="E4" s="77" t="s">
        <v>4</v>
      </c>
      <c r="F4" s="199"/>
      <c r="G4" s="187"/>
      <c r="H4" s="188"/>
      <c r="I4" s="188"/>
      <c r="J4" s="188"/>
      <c r="K4" s="188"/>
      <c r="L4" s="188"/>
      <c r="M4" s="188"/>
      <c r="N4" s="188"/>
      <c r="O4" s="188"/>
      <c r="P4" s="93">
        <f>Q3/Q1</f>
        <v>0.69465297464166231</v>
      </c>
      <c r="Q4" s="92"/>
      <c r="R4" s="105"/>
    </row>
    <row r="5" spans="1:18" s="8" customFormat="1" ht="15" customHeight="1" x14ac:dyDescent="0.15">
      <c r="A5" s="10"/>
      <c r="B5" s="227" t="s">
        <v>80</v>
      </c>
      <c r="C5" s="201"/>
      <c r="D5" s="200" t="s">
        <v>10</v>
      </c>
      <c r="E5" s="201" t="s">
        <v>133</v>
      </c>
      <c r="F5" s="206">
        <f>SUM(O5:O7)</f>
        <v>494400000</v>
      </c>
      <c r="G5" s="38"/>
      <c r="H5" s="109" t="s">
        <v>32</v>
      </c>
      <c r="I5" s="109"/>
      <c r="J5" s="109" t="s">
        <v>33</v>
      </c>
      <c r="K5" s="109" t="s">
        <v>32</v>
      </c>
      <c r="L5" s="109">
        <v>12</v>
      </c>
      <c r="M5" s="109" t="s">
        <v>35</v>
      </c>
      <c r="N5" s="109" t="s">
        <v>34</v>
      </c>
      <c r="O5" s="39">
        <f t="shared" ref="O5:O7" si="0">G5*I5*L5</f>
        <v>0</v>
      </c>
      <c r="P5" s="112" t="s">
        <v>36</v>
      </c>
      <c r="Q5" s="90"/>
    </row>
    <row r="6" spans="1:18" s="8" customFormat="1" ht="15" customHeight="1" x14ac:dyDescent="0.15">
      <c r="A6" s="10"/>
      <c r="B6" s="228"/>
      <c r="C6" s="201"/>
      <c r="D6" s="201"/>
      <c r="E6" s="205"/>
      <c r="F6" s="206"/>
      <c r="G6" s="69">
        <v>2400000</v>
      </c>
      <c r="H6" s="111" t="s">
        <v>32</v>
      </c>
      <c r="I6" s="111">
        <v>1</v>
      </c>
      <c r="J6" s="111" t="s">
        <v>33</v>
      </c>
      <c r="K6" s="111" t="s">
        <v>32</v>
      </c>
      <c r="L6" s="111">
        <v>12</v>
      </c>
      <c r="M6" s="111" t="s">
        <v>35</v>
      </c>
      <c r="N6" s="111" t="s">
        <v>34</v>
      </c>
      <c r="O6" s="35">
        <f t="shared" si="0"/>
        <v>28800000</v>
      </c>
      <c r="P6" s="112" t="s">
        <v>77</v>
      </c>
      <c r="Q6" s="90"/>
    </row>
    <row r="7" spans="1:18" s="8" customFormat="1" ht="15" customHeight="1" x14ac:dyDescent="0.15">
      <c r="A7" s="10"/>
      <c r="B7" s="228"/>
      <c r="C7" s="201"/>
      <c r="D7" s="201"/>
      <c r="E7" s="205"/>
      <c r="F7" s="207"/>
      <c r="G7" s="80">
        <v>2425000</v>
      </c>
      <c r="H7" s="113" t="s">
        <v>32</v>
      </c>
      <c r="I7" s="113">
        <v>16</v>
      </c>
      <c r="J7" s="113" t="s">
        <v>33</v>
      </c>
      <c r="K7" s="113" t="s">
        <v>32</v>
      </c>
      <c r="L7" s="113">
        <v>12</v>
      </c>
      <c r="M7" s="113" t="s">
        <v>35</v>
      </c>
      <c r="N7" s="113" t="s">
        <v>34</v>
      </c>
      <c r="O7" s="79">
        <f t="shared" si="0"/>
        <v>465600000</v>
      </c>
      <c r="P7" s="114" t="s">
        <v>115</v>
      </c>
      <c r="Q7" s="90"/>
    </row>
    <row r="8" spans="1:18" s="8" customFormat="1" ht="15" customHeight="1" x14ac:dyDescent="0.15">
      <c r="A8" s="10"/>
      <c r="B8" s="228"/>
      <c r="C8" s="201"/>
      <c r="D8" s="201"/>
      <c r="E8" s="200" t="s">
        <v>134</v>
      </c>
      <c r="F8" s="208">
        <f>SUM(O8:O10)</f>
        <v>115200000</v>
      </c>
      <c r="G8" s="69">
        <v>4700000</v>
      </c>
      <c r="H8" s="122" t="s">
        <v>32</v>
      </c>
      <c r="I8" s="111">
        <v>1</v>
      </c>
      <c r="J8" s="111" t="s">
        <v>33</v>
      </c>
      <c r="K8" s="111" t="s">
        <v>32</v>
      </c>
      <c r="L8" s="111">
        <v>12</v>
      </c>
      <c r="M8" s="111" t="s">
        <v>35</v>
      </c>
      <c r="N8" s="111" t="s">
        <v>34</v>
      </c>
      <c r="O8" s="35">
        <f>G8*I8*L8</f>
        <v>56400000</v>
      </c>
      <c r="P8" s="112" t="s">
        <v>180</v>
      </c>
      <c r="Q8" s="90"/>
    </row>
    <row r="9" spans="1:18" s="8" customFormat="1" ht="15" customHeight="1" x14ac:dyDescent="0.15">
      <c r="A9" s="10"/>
      <c r="B9" s="228"/>
      <c r="C9" s="201"/>
      <c r="D9" s="201"/>
      <c r="E9" s="201"/>
      <c r="F9" s="206"/>
      <c r="G9" s="69">
        <v>2600000</v>
      </c>
      <c r="H9" s="111" t="s">
        <v>32</v>
      </c>
      <c r="I9" s="111">
        <v>1</v>
      </c>
      <c r="J9" s="111" t="s">
        <v>33</v>
      </c>
      <c r="K9" s="111" t="s">
        <v>32</v>
      </c>
      <c r="L9" s="111">
        <v>12</v>
      </c>
      <c r="M9" s="111" t="s">
        <v>35</v>
      </c>
      <c r="N9" s="111" t="s">
        <v>34</v>
      </c>
      <c r="O9" s="35">
        <f t="shared" ref="O9" si="1">G9*I9*L9</f>
        <v>31200000</v>
      </c>
      <c r="P9" s="112" t="s">
        <v>194</v>
      </c>
      <c r="Q9" s="90"/>
    </row>
    <row r="10" spans="1:18" s="8" customFormat="1" ht="15" customHeight="1" x14ac:dyDescent="0.15">
      <c r="A10" s="10"/>
      <c r="B10" s="228"/>
      <c r="C10" s="201"/>
      <c r="D10" s="201"/>
      <c r="E10" s="201"/>
      <c r="F10" s="206"/>
      <c r="G10" s="69">
        <v>2300000</v>
      </c>
      <c r="H10" s="111" t="s">
        <v>32</v>
      </c>
      <c r="I10" s="111">
        <v>1</v>
      </c>
      <c r="J10" s="111" t="s">
        <v>33</v>
      </c>
      <c r="K10" s="111" t="s">
        <v>32</v>
      </c>
      <c r="L10" s="111">
        <v>12</v>
      </c>
      <c r="M10" s="111" t="s">
        <v>35</v>
      </c>
      <c r="N10" s="111" t="s">
        <v>34</v>
      </c>
      <c r="O10" s="35">
        <f t="shared" ref="O10" si="2">G10*I10*L10</f>
        <v>27600000</v>
      </c>
      <c r="P10" s="112" t="s">
        <v>195</v>
      </c>
      <c r="Q10" s="90"/>
    </row>
    <row r="11" spans="1:18" s="8" customFormat="1" ht="27" x14ac:dyDescent="0.15">
      <c r="B11" s="228"/>
      <c r="C11" s="201"/>
      <c r="D11" s="192" t="s">
        <v>69</v>
      </c>
      <c r="E11" s="26" t="s">
        <v>131</v>
      </c>
      <c r="F11" s="27">
        <f>O11</f>
        <v>41200000</v>
      </c>
      <c r="G11" s="123">
        <f>F5</f>
        <v>494400000</v>
      </c>
      <c r="H11" s="109" t="s">
        <v>32</v>
      </c>
      <c r="I11" s="124">
        <v>12</v>
      </c>
      <c r="J11" s="124"/>
      <c r="K11" s="124"/>
      <c r="L11" s="124"/>
      <c r="M11" s="124"/>
      <c r="N11" s="109" t="s">
        <v>34</v>
      </c>
      <c r="O11" s="125">
        <f>G11/I11</f>
        <v>41200000</v>
      </c>
      <c r="P11" s="126" t="s">
        <v>119</v>
      </c>
      <c r="Q11" s="90"/>
    </row>
    <row r="12" spans="1:18" s="8" customFormat="1" ht="27" x14ac:dyDescent="0.15">
      <c r="B12" s="228"/>
      <c r="C12" s="201"/>
      <c r="D12" s="193"/>
      <c r="E12" s="26" t="s">
        <v>132</v>
      </c>
      <c r="F12" s="27">
        <f>O12</f>
        <v>4900000</v>
      </c>
      <c r="G12" s="123">
        <f>F8-O8</f>
        <v>58800000</v>
      </c>
      <c r="H12" s="109" t="s">
        <v>32</v>
      </c>
      <c r="I12" s="124">
        <v>12</v>
      </c>
      <c r="J12" s="124"/>
      <c r="K12" s="124"/>
      <c r="L12" s="124"/>
      <c r="M12" s="124"/>
      <c r="N12" s="109" t="s">
        <v>34</v>
      </c>
      <c r="O12" s="125">
        <f>G12/I12</f>
        <v>4900000</v>
      </c>
      <c r="P12" s="126" t="s">
        <v>119</v>
      </c>
      <c r="Q12" s="91"/>
    </row>
    <row r="13" spans="1:18" ht="15" customHeight="1" x14ac:dyDescent="0.15">
      <c r="B13" s="228"/>
      <c r="C13" s="201"/>
      <c r="D13" s="192" t="s">
        <v>135</v>
      </c>
      <c r="E13" s="24" t="s">
        <v>81</v>
      </c>
      <c r="F13" s="202">
        <v>53777640</v>
      </c>
      <c r="G13" s="38">
        <f>F5</f>
        <v>494400000</v>
      </c>
      <c r="H13" s="109" t="s">
        <v>32</v>
      </c>
      <c r="I13" s="109">
        <v>3.5950000000000002</v>
      </c>
      <c r="J13" s="109" t="s">
        <v>155</v>
      </c>
      <c r="K13" s="109"/>
      <c r="L13" s="109"/>
      <c r="M13" s="109"/>
      <c r="N13" s="109" t="s">
        <v>34</v>
      </c>
      <c r="O13" s="95">
        <f>ROUNDDOWN(G13*I13/100,-1)</f>
        <v>17773680</v>
      </c>
      <c r="P13" s="110" t="s">
        <v>187</v>
      </c>
      <c r="Q13" s="91"/>
    </row>
    <row r="14" spans="1:18" ht="15" customHeight="1" x14ac:dyDescent="0.15">
      <c r="B14" s="228"/>
      <c r="C14" s="201"/>
      <c r="D14" s="221"/>
      <c r="E14" s="24" t="s">
        <v>82</v>
      </c>
      <c r="F14" s="203"/>
      <c r="G14" s="69">
        <f>O13</f>
        <v>17773680</v>
      </c>
      <c r="H14" s="111" t="s">
        <v>32</v>
      </c>
      <c r="I14" s="111">
        <v>13.14</v>
      </c>
      <c r="J14" s="111" t="s">
        <v>155</v>
      </c>
      <c r="K14" s="111"/>
      <c r="L14" s="111"/>
      <c r="M14" s="111"/>
      <c r="N14" s="111" t="s">
        <v>34</v>
      </c>
      <c r="O14" s="35">
        <f>ROUNDDOWN(G14*I14/100,-1)</f>
        <v>2335460</v>
      </c>
      <c r="P14" s="112" t="s">
        <v>188</v>
      </c>
      <c r="Q14" s="91"/>
    </row>
    <row r="15" spans="1:18" ht="15" customHeight="1" x14ac:dyDescent="0.15">
      <c r="B15" s="228"/>
      <c r="C15" s="201"/>
      <c r="D15" s="221"/>
      <c r="E15" s="24" t="s">
        <v>83</v>
      </c>
      <c r="F15" s="203"/>
      <c r="G15" s="69">
        <f>F5</f>
        <v>494400000</v>
      </c>
      <c r="H15" s="111" t="s">
        <v>32</v>
      </c>
      <c r="I15" s="111">
        <v>4.75</v>
      </c>
      <c r="J15" s="111" t="s">
        <v>155</v>
      </c>
      <c r="K15" s="111"/>
      <c r="L15" s="111"/>
      <c r="M15" s="111"/>
      <c r="N15" s="111" t="s">
        <v>34</v>
      </c>
      <c r="O15" s="35">
        <f t="shared" ref="O15:O17" si="3">ROUNDDOWN(G15*I15/100,-1)</f>
        <v>23484000</v>
      </c>
      <c r="P15" s="112" t="s">
        <v>189</v>
      </c>
    </row>
    <row r="16" spans="1:18" ht="15" customHeight="1" x14ac:dyDescent="0.15">
      <c r="B16" s="228"/>
      <c r="C16" s="201"/>
      <c r="D16" s="221"/>
      <c r="E16" s="24" t="s">
        <v>84</v>
      </c>
      <c r="F16" s="203"/>
      <c r="G16" s="69">
        <f>F5</f>
        <v>494400000</v>
      </c>
      <c r="H16" s="111" t="s">
        <v>32</v>
      </c>
      <c r="I16" s="111">
        <v>1.1499999999999999</v>
      </c>
      <c r="J16" s="111" t="s">
        <v>155</v>
      </c>
      <c r="K16" s="111"/>
      <c r="L16" s="111"/>
      <c r="M16" s="111"/>
      <c r="N16" s="111" t="s">
        <v>34</v>
      </c>
      <c r="O16" s="35">
        <f t="shared" si="3"/>
        <v>5685600</v>
      </c>
      <c r="P16" s="112" t="s">
        <v>178</v>
      </c>
    </row>
    <row r="17" spans="1:17" ht="15" customHeight="1" x14ac:dyDescent="0.15">
      <c r="B17" s="228"/>
      <c r="C17" s="201"/>
      <c r="D17" s="193"/>
      <c r="E17" s="24" t="s">
        <v>85</v>
      </c>
      <c r="F17" s="204"/>
      <c r="G17" s="80">
        <f>F5</f>
        <v>494400000</v>
      </c>
      <c r="H17" s="113" t="s">
        <v>32</v>
      </c>
      <c r="I17" s="113">
        <v>0.91</v>
      </c>
      <c r="J17" s="113" t="s">
        <v>155</v>
      </c>
      <c r="K17" s="113"/>
      <c r="L17" s="113"/>
      <c r="M17" s="113"/>
      <c r="N17" s="113" t="s">
        <v>34</v>
      </c>
      <c r="O17" s="79">
        <f t="shared" si="3"/>
        <v>4499040</v>
      </c>
      <c r="P17" s="114" t="s">
        <v>179</v>
      </c>
      <c r="Q17" s="91"/>
    </row>
    <row r="18" spans="1:17" ht="15" customHeight="1" x14ac:dyDescent="0.15">
      <c r="B18" s="228"/>
      <c r="C18" s="82"/>
      <c r="D18" s="192" t="s">
        <v>136</v>
      </c>
      <c r="E18" s="24" t="s">
        <v>81</v>
      </c>
      <c r="F18" s="202">
        <v>12530730</v>
      </c>
      <c r="G18" s="38">
        <f>F8</f>
        <v>115200000</v>
      </c>
      <c r="H18" s="109" t="s">
        <v>32</v>
      </c>
      <c r="I18" s="109">
        <f>I13</f>
        <v>3.5950000000000002</v>
      </c>
      <c r="J18" s="109" t="s">
        <v>155</v>
      </c>
      <c r="K18" s="109"/>
      <c r="L18" s="109"/>
      <c r="M18" s="109"/>
      <c r="N18" s="109" t="s">
        <v>34</v>
      </c>
      <c r="O18" s="95">
        <f>ROUNDDOWN(G18*I18/100,-1)</f>
        <v>4141440</v>
      </c>
      <c r="P18" s="110" t="str">
        <f>P13</f>
        <v>급여의 3.595%</v>
      </c>
      <c r="Q18" s="91"/>
    </row>
    <row r="19" spans="1:17" ht="15" customHeight="1" x14ac:dyDescent="0.15">
      <c r="B19" s="228"/>
      <c r="C19" s="82"/>
      <c r="D19" s="221"/>
      <c r="E19" s="24" t="s">
        <v>82</v>
      </c>
      <c r="F19" s="203"/>
      <c r="G19" s="69">
        <f>O18</f>
        <v>4141440</v>
      </c>
      <c r="H19" s="111" t="s">
        <v>32</v>
      </c>
      <c r="I19" s="111">
        <f>I14</f>
        <v>13.14</v>
      </c>
      <c r="J19" s="111" t="s">
        <v>155</v>
      </c>
      <c r="K19" s="111"/>
      <c r="L19" s="111"/>
      <c r="M19" s="111"/>
      <c r="N19" s="111" t="s">
        <v>34</v>
      </c>
      <c r="O19" s="35">
        <f>ROUNDDOWN(G19*I19/100,-1)</f>
        <v>544180</v>
      </c>
      <c r="P19" s="112" t="str">
        <f>P14</f>
        <v>건강보험의 13.14%</v>
      </c>
      <c r="Q19" s="91"/>
    </row>
    <row r="20" spans="1:17" ht="15" customHeight="1" x14ac:dyDescent="0.15">
      <c r="B20" s="228"/>
      <c r="C20" s="82"/>
      <c r="D20" s="221"/>
      <c r="E20" s="24" t="s">
        <v>83</v>
      </c>
      <c r="F20" s="203"/>
      <c r="G20" s="69">
        <f>F8</f>
        <v>115200000</v>
      </c>
      <c r="H20" s="111" t="s">
        <v>32</v>
      </c>
      <c r="I20" s="111">
        <f>I15</f>
        <v>4.75</v>
      </c>
      <c r="J20" s="111" t="s">
        <v>155</v>
      </c>
      <c r="K20" s="111"/>
      <c r="L20" s="111"/>
      <c r="M20" s="111"/>
      <c r="N20" s="111" t="s">
        <v>34</v>
      </c>
      <c r="O20" s="35">
        <f t="shared" ref="O20:O22" si="4">ROUNDDOWN(G20*I20/100,-1)</f>
        <v>5472000</v>
      </c>
      <c r="P20" s="112" t="str">
        <f>P15</f>
        <v>급여의 4.75%</v>
      </c>
    </row>
    <row r="21" spans="1:17" ht="15" customHeight="1" x14ac:dyDescent="0.15">
      <c r="B21" s="228"/>
      <c r="C21" s="82"/>
      <c r="D21" s="221"/>
      <c r="E21" s="24" t="s">
        <v>84</v>
      </c>
      <c r="F21" s="203"/>
      <c r="G21" s="69">
        <f>F8</f>
        <v>115200000</v>
      </c>
      <c r="H21" s="111" t="s">
        <v>32</v>
      </c>
      <c r="I21" s="111">
        <f>I16</f>
        <v>1.1499999999999999</v>
      </c>
      <c r="J21" s="111" t="s">
        <v>155</v>
      </c>
      <c r="K21" s="111"/>
      <c r="L21" s="111"/>
      <c r="M21" s="111"/>
      <c r="N21" s="111" t="s">
        <v>34</v>
      </c>
      <c r="O21" s="35">
        <f t="shared" si="4"/>
        <v>1324800</v>
      </c>
      <c r="P21" s="112" t="str">
        <f>P16</f>
        <v>급여의 1.15%</v>
      </c>
    </row>
    <row r="22" spans="1:17" ht="15" customHeight="1" x14ac:dyDescent="0.15">
      <c r="B22" s="228"/>
      <c r="C22" s="82"/>
      <c r="D22" s="193"/>
      <c r="E22" s="24" t="s">
        <v>85</v>
      </c>
      <c r="F22" s="204"/>
      <c r="G22" s="69">
        <f>F8</f>
        <v>115200000</v>
      </c>
      <c r="H22" s="111" t="s">
        <v>32</v>
      </c>
      <c r="I22" s="113">
        <f>I17</f>
        <v>0.91</v>
      </c>
      <c r="J22" s="111" t="s">
        <v>155</v>
      </c>
      <c r="K22" s="111"/>
      <c r="L22" s="111"/>
      <c r="M22" s="111"/>
      <c r="N22" s="111" t="s">
        <v>34</v>
      </c>
      <c r="O22" s="66">
        <f t="shared" si="4"/>
        <v>1048320</v>
      </c>
      <c r="P22" s="112" t="str">
        <f>P17</f>
        <v>급여의 0.91%</v>
      </c>
    </row>
    <row r="23" spans="1:17" ht="15" customHeight="1" x14ac:dyDescent="0.15">
      <c r="B23" s="228"/>
      <c r="C23" s="189" t="s">
        <v>42</v>
      </c>
      <c r="D23" s="192" t="s">
        <v>24</v>
      </c>
      <c r="E23" s="192" t="s">
        <v>24</v>
      </c>
      <c r="F23" s="209">
        <f>SUM(O23:O24)</f>
        <v>4800000</v>
      </c>
      <c r="G23" s="38">
        <v>300000</v>
      </c>
      <c r="H23" s="109" t="s">
        <v>32</v>
      </c>
      <c r="I23" s="109"/>
      <c r="J23" s="109"/>
      <c r="K23" s="109"/>
      <c r="L23" s="109">
        <v>12</v>
      </c>
      <c r="M23" s="109" t="s">
        <v>35</v>
      </c>
      <c r="N23" s="109" t="s">
        <v>34</v>
      </c>
      <c r="O23" s="39">
        <f>G23*L23</f>
        <v>3600000</v>
      </c>
      <c r="P23" s="127" t="s">
        <v>153</v>
      </c>
    </row>
    <row r="24" spans="1:17" ht="15" customHeight="1" x14ac:dyDescent="0.15">
      <c r="B24" s="228"/>
      <c r="C24" s="190"/>
      <c r="D24" s="193"/>
      <c r="E24" s="193"/>
      <c r="F24" s="210"/>
      <c r="G24" s="80">
        <v>100000</v>
      </c>
      <c r="H24" s="113" t="s">
        <v>32</v>
      </c>
      <c r="I24" s="113"/>
      <c r="J24" s="113"/>
      <c r="K24" s="113"/>
      <c r="L24" s="113">
        <v>12</v>
      </c>
      <c r="M24" s="113" t="s">
        <v>35</v>
      </c>
      <c r="N24" s="113" t="s">
        <v>34</v>
      </c>
      <c r="O24" s="79">
        <f t="shared" ref="O24" si="5">G24*L24</f>
        <v>1200000</v>
      </c>
      <c r="P24" s="128" t="s">
        <v>143</v>
      </c>
    </row>
    <row r="25" spans="1:17" ht="15" hidden="1" customHeight="1" x14ac:dyDescent="0.15">
      <c r="B25" s="228"/>
      <c r="C25" s="190"/>
      <c r="D25" s="26" t="s">
        <v>43</v>
      </c>
      <c r="E25" s="24" t="s">
        <v>43</v>
      </c>
      <c r="F25" s="25">
        <f>O25</f>
        <v>0</v>
      </c>
      <c r="G25" s="106">
        <v>0</v>
      </c>
      <c r="H25" s="113" t="s">
        <v>32</v>
      </c>
      <c r="I25" s="113"/>
      <c r="J25" s="113"/>
      <c r="K25" s="113"/>
      <c r="L25" s="113">
        <v>12</v>
      </c>
      <c r="M25" s="113" t="s">
        <v>35</v>
      </c>
      <c r="N25" s="113" t="s">
        <v>34</v>
      </c>
      <c r="O25" s="79">
        <f t="shared" ref="O25:O28" si="6">G25*L25</f>
        <v>0</v>
      </c>
      <c r="P25" s="114"/>
    </row>
    <row r="26" spans="1:17" ht="15" hidden="1" customHeight="1" x14ac:dyDescent="0.15">
      <c r="B26" s="228"/>
      <c r="C26" s="191"/>
      <c r="D26" s="26" t="s">
        <v>25</v>
      </c>
      <c r="E26" s="26" t="s">
        <v>25</v>
      </c>
      <c r="F26" s="25">
        <f>O26</f>
        <v>0</v>
      </c>
      <c r="G26" s="107">
        <v>0</v>
      </c>
      <c r="H26" s="40" t="s">
        <v>32</v>
      </c>
      <c r="I26" s="40"/>
      <c r="J26" s="40"/>
      <c r="K26" s="40"/>
      <c r="L26" s="40">
        <v>12</v>
      </c>
      <c r="M26" s="40" t="s">
        <v>35</v>
      </c>
      <c r="N26" s="40" t="s">
        <v>34</v>
      </c>
      <c r="O26" s="68">
        <f t="shared" si="6"/>
        <v>0</v>
      </c>
      <c r="P26" s="116" t="s">
        <v>37</v>
      </c>
    </row>
    <row r="27" spans="1:17" ht="15" customHeight="1" x14ac:dyDescent="0.15">
      <c r="B27" s="228"/>
      <c r="C27" s="192" t="s">
        <v>26</v>
      </c>
      <c r="D27" s="26" t="s">
        <v>27</v>
      </c>
      <c r="E27" s="24" t="s">
        <v>27</v>
      </c>
      <c r="F27" s="25">
        <f>O27</f>
        <v>360000</v>
      </c>
      <c r="G27" s="95">
        <v>30000</v>
      </c>
      <c r="H27" s="109" t="s">
        <v>32</v>
      </c>
      <c r="I27" s="109"/>
      <c r="J27" s="109"/>
      <c r="K27" s="109"/>
      <c r="L27" s="109">
        <v>12</v>
      </c>
      <c r="M27" s="109" t="s">
        <v>35</v>
      </c>
      <c r="N27" s="109" t="s">
        <v>34</v>
      </c>
      <c r="O27" s="39">
        <f t="shared" si="6"/>
        <v>360000</v>
      </c>
      <c r="P27" s="110" t="s">
        <v>63</v>
      </c>
    </row>
    <row r="28" spans="1:17" ht="15" customHeight="1" x14ac:dyDescent="0.15">
      <c r="B28" s="228"/>
      <c r="C28" s="221"/>
      <c r="D28" s="192" t="s">
        <v>44</v>
      </c>
      <c r="E28" s="192" t="s">
        <v>44</v>
      </c>
      <c r="F28" s="209">
        <f>SUM(O28:O30)</f>
        <v>11400000</v>
      </c>
      <c r="G28" s="38">
        <v>500000</v>
      </c>
      <c r="H28" s="109" t="s">
        <v>32</v>
      </c>
      <c r="I28" s="109"/>
      <c r="J28" s="109"/>
      <c r="K28" s="109"/>
      <c r="L28" s="109">
        <v>12</v>
      </c>
      <c r="M28" s="109" t="s">
        <v>35</v>
      </c>
      <c r="N28" s="109" t="s">
        <v>34</v>
      </c>
      <c r="O28" s="39">
        <f t="shared" si="6"/>
        <v>6000000</v>
      </c>
      <c r="P28" s="129" t="s">
        <v>146</v>
      </c>
    </row>
    <row r="29" spans="1:17" ht="15" customHeight="1" x14ac:dyDescent="0.15">
      <c r="B29" s="228"/>
      <c r="C29" s="221"/>
      <c r="D29" s="221"/>
      <c r="E29" s="221"/>
      <c r="F29" s="222"/>
      <c r="G29" s="69">
        <v>200000</v>
      </c>
      <c r="H29" s="111" t="s">
        <v>32</v>
      </c>
      <c r="I29" s="111"/>
      <c r="J29" s="111"/>
      <c r="K29" s="111"/>
      <c r="L29" s="111">
        <v>12</v>
      </c>
      <c r="M29" s="111" t="s">
        <v>35</v>
      </c>
      <c r="N29" s="111" t="s">
        <v>34</v>
      </c>
      <c r="O29" s="35">
        <f>G29*L29</f>
        <v>2400000</v>
      </c>
      <c r="P29" s="130" t="s">
        <v>147</v>
      </c>
    </row>
    <row r="30" spans="1:17" ht="15" customHeight="1" x14ac:dyDescent="0.15">
      <c r="B30" s="228"/>
      <c r="C30" s="221"/>
      <c r="D30" s="221"/>
      <c r="E30" s="221"/>
      <c r="F30" s="222"/>
      <c r="G30" s="80"/>
      <c r="H30" s="113"/>
      <c r="I30" s="113"/>
      <c r="J30" s="113"/>
      <c r="K30" s="113"/>
      <c r="L30" s="113"/>
      <c r="M30" s="113"/>
      <c r="N30" s="113" t="s">
        <v>34</v>
      </c>
      <c r="O30" s="79">
        <v>3000000</v>
      </c>
      <c r="P30" s="130" t="s">
        <v>144</v>
      </c>
    </row>
    <row r="31" spans="1:17" s="8" customFormat="1" ht="15" customHeight="1" x14ac:dyDescent="0.15">
      <c r="A31" s="10"/>
      <c r="B31" s="228"/>
      <c r="C31" s="192" t="s">
        <v>26</v>
      </c>
      <c r="D31" s="192" t="s">
        <v>137</v>
      </c>
      <c r="E31" s="192" t="s">
        <v>137</v>
      </c>
      <c r="F31" s="209">
        <f>SUM(O31:O35)</f>
        <v>25500000</v>
      </c>
      <c r="G31" s="69">
        <v>500000</v>
      </c>
      <c r="H31" s="111" t="s">
        <v>32</v>
      </c>
      <c r="I31" s="111"/>
      <c r="J31" s="111"/>
      <c r="K31" s="111"/>
      <c r="L31" s="111">
        <v>12</v>
      </c>
      <c r="M31" s="111" t="s">
        <v>35</v>
      </c>
      <c r="N31" s="111" t="s">
        <v>34</v>
      </c>
      <c r="O31" s="35">
        <f>G31*L31</f>
        <v>6000000</v>
      </c>
      <c r="P31" s="129" t="s">
        <v>145</v>
      </c>
      <c r="Q31" s="1"/>
    </row>
    <row r="32" spans="1:17" s="8" customFormat="1" ht="15" customHeight="1" x14ac:dyDescent="0.15">
      <c r="A32" s="10"/>
      <c r="B32" s="228"/>
      <c r="C32" s="221"/>
      <c r="D32" s="221"/>
      <c r="E32" s="221"/>
      <c r="F32" s="222"/>
      <c r="G32" s="69"/>
      <c r="H32" s="111" t="s">
        <v>32</v>
      </c>
      <c r="I32" s="111"/>
      <c r="J32" s="111"/>
      <c r="K32" s="111"/>
      <c r="L32" s="111"/>
      <c r="M32" s="111"/>
      <c r="N32" s="111" t="s">
        <v>34</v>
      </c>
      <c r="O32" s="35">
        <v>2000000</v>
      </c>
      <c r="P32" s="130" t="s">
        <v>154</v>
      </c>
      <c r="Q32" s="1"/>
    </row>
    <row r="33" spans="1:17" ht="15" customHeight="1" x14ac:dyDescent="0.15">
      <c r="A33" s="8"/>
      <c r="B33" s="228"/>
      <c r="C33" s="221"/>
      <c r="D33" s="221"/>
      <c r="E33" s="221"/>
      <c r="F33" s="222"/>
      <c r="G33" s="69"/>
      <c r="H33" s="111" t="s">
        <v>32</v>
      </c>
      <c r="I33" s="111"/>
      <c r="J33" s="111"/>
      <c r="K33" s="111"/>
      <c r="L33" s="111"/>
      <c r="M33" s="111"/>
      <c r="N33" s="111" t="s">
        <v>34</v>
      </c>
      <c r="O33" s="35">
        <v>2500000</v>
      </c>
      <c r="P33" s="112" t="s">
        <v>151</v>
      </c>
    </row>
    <row r="34" spans="1:17" ht="15" customHeight="1" x14ac:dyDescent="0.15">
      <c r="A34" s="8"/>
      <c r="B34" s="228"/>
      <c r="C34" s="221"/>
      <c r="D34" s="221"/>
      <c r="E34" s="221"/>
      <c r="F34" s="222"/>
      <c r="G34" s="69">
        <v>1000000</v>
      </c>
      <c r="H34" s="111" t="s">
        <v>32</v>
      </c>
      <c r="I34" s="111"/>
      <c r="J34" s="111"/>
      <c r="K34" s="111"/>
      <c r="L34" s="111">
        <v>12</v>
      </c>
      <c r="M34" s="111" t="s">
        <v>35</v>
      </c>
      <c r="N34" s="111" t="s">
        <v>34</v>
      </c>
      <c r="O34" s="35">
        <f t="shared" ref="O34" si="7">G34*L34</f>
        <v>12000000</v>
      </c>
      <c r="P34" s="130" t="s">
        <v>141</v>
      </c>
    </row>
    <row r="35" spans="1:17" ht="15" customHeight="1" x14ac:dyDescent="0.15">
      <c r="A35" s="8"/>
      <c r="B35" s="228"/>
      <c r="C35" s="221"/>
      <c r="D35" s="221"/>
      <c r="E35" s="221"/>
      <c r="F35" s="222"/>
      <c r="G35" s="80"/>
      <c r="H35" s="113" t="s">
        <v>32</v>
      </c>
      <c r="I35" s="113"/>
      <c r="J35" s="113"/>
      <c r="K35" s="113"/>
      <c r="L35" s="113"/>
      <c r="M35" s="113"/>
      <c r="N35" s="113" t="s">
        <v>34</v>
      </c>
      <c r="O35" s="79">
        <v>3000000</v>
      </c>
      <c r="P35" s="131" t="s">
        <v>144</v>
      </c>
    </row>
    <row r="36" spans="1:17" s="8" customFormat="1" ht="15" customHeight="1" x14ac:dyDescent="0.15">
      <c r="A36" s="10"/>
      <c r="B36" s="228"/>
      <c r="C36" s="221"/>
      <c r="D36" s="226" t="s">
        <v>45</v>
      </c>
      <c r="E36" s="226" t="s">
        <v>45</v>
      </c>
      <c r="F36" s="213">
        <f>SUM(O36:O37)</f>
        <v>2400000</v>
      </c>
      <c r="G36" s="70">
        <v>200000</v>
      </c>
      <c r="H36" s="111" t="s">
        <v>32</v>
      </c>
      <c r="I36" s="111"/>
      <c r="J36" s="111"/>
      <c r="K36" s="111"/>
      <c r="L36" s="111">
        <v>12</v>
      </c>
      <c r="M36" s="111" t="s">
        <v>35</v>
      </c>
      <c r="N36" s="111" t="s">
        <v>34</v>
      </c>
      <c r="O36" s="70">
        <f t="shared" ref="O36:O49" si="8">G36*L36</f>
        <v>2400000</v>
      </c>
      <c r="P36" s="110" t="s">
        <v>74</v>
      </c>
      <c r="Q36" s="1"/>
    </row>
    <row r="37" spans="1:17" s="8" customFormat="1" ht="15" customHeight="1" x14ac:dyDescent="0.15">
      <c r="A37" s="10"/>
      <c r="B37" s="228"/>
      <c r="C37" s="221"/>
      <c r="D37" s="226"/>
      <c r="E37" s="226"/>
      <c r="F37" s="214"/>
      <c r="G37" s="80"/>
      <c r="H37" s="113" t="s">
        <v>32</v>
      </c>
      <c r="I37" s="113"/>
      <c r="J37" s="113"/>
      <c r="K37" s="113"/>
      <c r="L37" s="113">
        <v>12</v>
      </c>
      <c r="M37" s="113" t="s">
        <v>35</v>
      </c>
      <c r="N37" s="113" t="s">
        <v>34</v>
      </c>
      <c r="O37" s="79">
        <f t="shared" si="8"/>
        <v>0</v>
      </c>
      <c r="P37" s="114" t="s">
        <v>75</v>
      </c>
      <c r="Q37" s="1"/>
    </row>
    <row r="38" spans="1:17" s="8" customFormat="1" ht="15" customHeight="1" x14ac:dyDescent="0.15">
      <c r="B38" s="228"/>
      <c r="C38" s="193"/>
      <c r="D38" s="97" t="s">
        <v>167</v>
      </c>
      <c r="E38" s="97" t="s">
        <v>167</v>
      </c>
      <c r="F38" s="98">
        <f>O38</f>
        <v>3600000</v>
      </c>
      <c r="G38" s="80">
        <v>300000</v>
      </c>
      <c r="H38" s="113" t="s">
        <v>121</v>
      </c>
      <c r="I38" s="113"/>
      <c r="J38" s="113"/>
      <c r="K38" s="113"/>
      <c r="L38" s="113">
        <v>12</v>
      </c>
      <c r="M38" s="113" t="s">
        <v>123</v>
      </c>
      <c r="N38" s="113" t="s">
        <v>124</v>
      </c>
      <c r="O38" s="79">
        <f>G38*L38</f>
        <v>3600000</v>
      </c>
      <c r="P38" s="114" t="s">
        <v>148</v>
      </c>
      <c r="Q38" s="1"/>
    </row>
    <row r="39" spans="1:17" s="8" customFormat="1" ht="15" customHeight="1" x14ac:dyDescent="0.15">
      <c r="B39" s="163" t="s">
        <v>71</v>
      </c>
      <c r="C39" s="164"/>
      <c r="D39" s="165"/>
      <c r="E39" s="84"/>
      <c r="F39" s="83">
        <f>SUM(F5:F38)</f>
        <v>770068370</v>
      </c>
      <c r="G39" s="87"/>
      <c r="H39" s="85"/>
      <c r="I39" s="85"/>
      <c r="J39" s="85"/>
      <c r="K39" s="85"/>
      <c r="L39" s="85"/>
      <c r="M39" s="85"/>
      <c r="N39" s="85"/>
      <c r="O39" s="88"/>
      <c r="P39" s="86"/>
      <c r="Q39" s="1"/>
    </row>
    <row r="40" spans="1:17" s="8" customFormat="1" ht="15" customHeight="1" x14ac:dyDescent="0.15">
      <c r="B40" s="226" t="s">
        <v>111</v>
      </c>
      <c r="C40" s="192" t="s">
        <v>28</v>
      </c>
      <c r="D40" s="24" t="s">
        <v>28</v>
      </c>
      <c r="E40" s="24" t="s">
        <v>28</v>
      </c>
      <c r="F40" s="32">
        <f>O40</f>
        <v>3600000</v>
      </c>
      <c r="G40" s="67">
        <v>300000</v>
      </c>
      <c r="H40" s="40" t="s">
        <v>32</v>
      </c>
      <c r="I40" s="40"/>
      <c r="J40" s="40"/>
      <c r="K40" s="40"/>
      <c r="L40" s="40">
        <v>12</v>
      </c>
      <c r="M40" s="40" t="s">
        <v>39</v>
      </c>
      <c r="N40" s="40" t="s">
        <v>34</v>
      </c>
      <c r="O40" s="68">
        <f t="shared" si="8"/>
        <v>3600000</v>
      </c>
      <c r="P40" s="116" t="s">
        <v>79</v>
      </c>
      <c r="Q40" s="1"/>
    </row>
    <row r="41" spans="1:17" s="8" customFormat="1" ht="15" customHeight="1" x14ac:dyDescent="0.15">
      <c r="B41" s="226"/>
      <c r="C41" s="221"/>
      <c r="D41" s="26" t="s">
        <v>46</v>
      </c>
      <c r="E41" s="28" t="s">
        <v>73</v>
      </c>
      <c r="F41" s="71">
        <f>O41</f>
        <v>3600000</v>
      </c>
      <c r="G41" s="69">
        <v>300000</v>
      </c>
      <c r="H41" s="111" t="s">
        <v>32</v>
      </c>
      <c r="I41" s="111"/>
      <c r="J41" s="111"/>
      <c r="K41" s="111"/>
      <c r="L41" s="111">
        <v>12</v>
      </c>
      <c r="M41" s="111" t="s">
        <v>39</v>
      </c>
      <c r="N41" s="111" t="s">
        <v>34</v>
      </c>
      <c r="O41" s="35">
        <f t="shared" si="8"/>
        <v>3600000</v>
      </c>
      <c r="P41" s="112" t="s">
        <v>76</v>
      </c>
      <c r="Q41" s="1"/>
    </row>
    <row r="42" spans="1:17" s="8" customFormat="1" ht="15" customHeight="1" x14ac:dyDescent="0.15">
      <c r="B42" s="226"/>
      <c r="C42" s="193"/>
      <c r="D42" s="26" t="s">
        <v>29</v>
      </c>
      <c r="E42" s="24" t="s">
        <v>29</v>
      </c>
      <c r="F42" s="32">
        <f>O42</f>
        <v>1200000</v>
      </c>
      <c r="G42" s="67">
        <v>100000</v>
      </c>
      <c r="H42" s="40" t="s">
        <v>32</v>
      </c>
      <c r="I42" s="40"/>
      <c r="J42" s="40"/>
      <c r="K42" s="40"/>
      <c r="L42" s="40">
        <v>12</v>
      </c>
      <c r="M42" s="40" t="s">
        <v>35</v>
      </c>
      <c r="N42" s="40" t="s">
        <v>34</v>
      </c>
      <c r="O42" s="68">
        <f t="shared" si="8"/>
        <v>1200000</v>
      </c>
      <c r="P42" s="116" t="s">
        <v>105</v>
      </c>
      <c r="Q42" s="1"/>
    </row>
    <row r="43" spans="1:17" s="8" customFormat="1" ht="15" customHeight="1" x14ac:dyDescent="0.15">
      <c r="B43" s="163" t="s">
        <v>71</v>
      </c>
      <c r="C43" s="164"/>
      <c r="D43" s="165"/>
      <c r="E43" s="84"/>
      <c r="F43" s="83">
        <f>SUM(F40:F42)</f>
        <v>8400000</v>
      </c>
      <c r="G43" s="87"/>
      <c r="H43" s="85"/>
      <c r="I43" s="85"/>
      <c r="J43" s="85"/>
      <c r="K43" s="85"/>
      <c r="L43" s="85"/>
      <c r="M43" s="85"/>
      <c r="N43" s="85"/>
      <c r="O43" s="88"/>
      <c r="P43" s="86"/>
      <c r="Q43" s="1"/>
    </row>
    <row r="44" spans="1:17" s="8" customFormat="1" ht="15" customHeight="1" x14ac:dyDescent="0.15">
      <c r="B44" s="192" t="s">
        <v>47</v>
      </c>
      <c r="C44" s="192" t="s">
        <v>30</v>
      </c>
      <c r="D44" s="192" t="s">
        <v>48</v>
      </c>
      <c r="E44" s="26" t="s">
        <v>48</v>
      </c>
      <c r="F44" s="29">
        <f>SUM(O44:O44)</f>
        <v>71357500</v>
      </c>
      <c r="G44" s="38">
        <f>'세입안(산출내역)'!G7</f>
        <v>8500</v>
      </c>
      <c r="H44" s="109" t="s">
        <v>32</v>
      </c>
      <c r="I44" s="109">
        <f>'세입안(산출내역)'!I7</f>
        <v>23</v>
      </c>
      <c r="J44" s="109" t="s">
        <v>33</v>
      </c>
      <c r="K44" s="109" t="s">
        <v>173</v>
      </c>
      <c r="L44" s="109">
        <f>'세입안(산출내역)'!L4</f>
        <v>365</v>
      </c>
      <c r="M44" s="109"/>
      <c r="N44" s="109" t="s">
        <v>34</v>
      </c>
      <c r="O44" s="39">
        <f>G44*I44*L44</f>
        <v>71357500</v>
      </c>
      <c r="P44" s="110" t="s">
        <v>106</v>
      </c>
      <c r="Q44" s="1"/>
    </row>
    <row r="45" spans="1:17" s="8" customFormat="1" ht="15" customHeight="1" x14ac:dyDescent="0.15">
      <c r="B45" s="221"/>
      <c r="C45" s="221"/>
      <c r="D45" s="221"/>
      <c r="E45" s="26" t="s">
        <v>125</v>
      </c>
      <c r="F45" s="33">
        <f>O45</f>
        <v>23280840</v>
      </c>
      <c r="G45" s="38">
        <v>268025</v>
      </c>
      <c r="H45" s="109" t="s">
        <v>32</v>
      </c>
      <c r="I45" s="109">
        <f>'세입안(산출내역)'!I10</f>
        <v>4</v>
      </c>
      <c r="J45" s="109" t="s">
        <v>33</v>
      </c>
      <c r="K45" s="109" t="s">
        <v>173</v>
      </c>
      <c r="L45" s="40">
        <v>12</v>
      </c>
      <c r="M45" s="40" t="s">
        <v>123</v>
      </c>
      <c r="N45" s="40" t="s">
        <v>124</v>
      </c>
      <c r="O45" s="68">
        <f>SUM('세입안(산출내역)'!F10:F11)</f>
        <v>23280840</v>
      </c>
      <c r="P45" s="110" t="s">
        <v>150</v>
      </c>
      <c r="Q45" s="1"/>
    </row>
    <row r="46" spans="1:17" s="8" customFormat="1" ht="15" customHeight="1" x14ac:dyDescent="0.15">
      <c r="B46" s="221"/>
      <c r="C46" s="221"/>
      <c r="D46" s="221"/>
      <c r="E46" s="26" t="s">
        <v>162</v>
      </c>
      <c r="F46" s="33">
        <f>O46</f>
        <v>0</v>
      </c>
      <c r="G46" s="38">
        <f>'세입안(산출내역)'!G32</f>
        <v>0</v>
      </c>
      <c r="H46" s="109" t="s">
        <v>166</v>
      </c>
      <c r="I46" s="109">
        <f>'세입안(산출내역)'!I32</f>
        <v>0</v>
      </c>
      <c r="J46" s="109" t="s">
        <v>33</v>
      </c>
      <c r="K46" s="109" t="s">
        <v>173</v>
      </c>
      <c r="L46" s="40">
        <v>1</v>
      </c>
      <c r="M46" s="40" t="s">
        <v>123</v>
      </c>
      <c r="N46" s="40" t="s">
        <v>124</v>
      </c>
      <c r="O46" s="39">
        <f>G46*I46*L46</f>
        <v>0</v>
      </c>
      <c r="P46" s="110" t="s">
        <v>163</v>
      </c>
      <c r="Q46" s="1"/>
    </row>
    <row r="47" spans="1:17" s="8" customFormat="1" ht="15" customHeight="1" x14ac:dyDescent="0.15">
      <c r="B47" s="221"/>
      <c r="C47" s="221"/>
      <c r="D47" s="192" t="s">
        <v>31</v>
      </c>
      <c r="E47" s="192" t="s">
        <v>31</v>
      </c>
      <c r="F47" s="213">
        <f>O47</f>
        <v>24000000</v>
      </c>
      <c r="G47" s="215">
        <v>2000000</v>
      </c>
      <c r="H47" s="217" t="s">
        <v>32</v>
      </c>
      <c r="I47" s="109"/>
      <c r="J47" s="109"/>
      <c r="K47" s="109"/>
      <c r="L47" s="217">
        <v>12</v>
      </c>
      <c r="M47" s="217" t="s">
        <v>35</v>
      </c>
      <c r="N47" s="217" t="s">
        <v>34</v>
      </c>
      <c r="O47" s="219">
        <f>G47*L47</f>
        <v>24000000</v>
      </c>
      <c r="P47" s="211" t="s">
        <v>78</v>
      </c>
      <c r="Q47" s="1"/>
    </row>
    <row r="48" spans="1:17" s="8" customFormat="1" ht="15" customHeight="1" x14ac:dyDescent="0.15">
      <c r="B48" s="221"/>
      <c r="C48" s="221"/>
      <c r="D48" s="193"/>
      <c r="E48" s="193"/>
      <c r="F48" s="214"/>
      <c r="G48" s="216"/>
      <c r="H48" s="218"/>
      <c r="I48" s="113"/>
      <c r="J48" s="113"/>
      <c r="K48" s="113"/>
      <c r="L48" s="218"/>
      <c r="M48" s="218"/>
      <c r="N48" s="218"/>
      <c r="O48" s="220"/>
      <c r="P48" s="212"/>
      <c r="Q48" s="1"/>
    </row>
    <row r="49" spans="1:17" s="8" customFormat="1" ht="15" customHeight="1" x14ac:dyDescent="0.15">
      <c r="A49" s="10"/>
      <c r="B49" s="221"/>
      <c r="C49" s="193"/>
      <c r="D49" s="24" t="s">
        <v>49</v>
      </c>
      <c r="E49" s="24" t="s">
        <v>49</v>
      </c>
      <c r="F49" s="32">
        <f t="shared" ref="F49:F50" si="9">O49</f>
        <v>2400000</v>
      </c>
      <c r="G49" s="38">
        <v>200000</v>
      </c>
      <c r="H49" s="109" t="s">
        <v>32</v>
      </c>
      <c r="I49" s="109"/>
      <c r="J49" s="109"/>
      <c r="K49" s="109"/>
      <c r="L49" s="109">
        <v>12</v>
      </c>
      <c r="M49" s="109" t="s">
        <v>35</v>
      </c>
      <c r="N49" s="109" t="s">
        <v>34</v>
      </c>
      <c r="O49" s="39">
        <f t="shared" si="8"/>
        <v>2400000</v>
      </c>
      <c r="P49" s="116" t="s">
        <v>86</v>
      </c>
      <c r="Q49" s="1"/>
    </row>
    <row r="50" spans="1:17" ht="15" customHeight="1" x14ac:dyDescent="0.15">
      <c r="A50" s="8"/>
      <c r="B50" s="221"/>
      <c r="C50" s="221" t="s">
        <v>138</v>
      </c>
      <c r="D50" s="221" t="s">
        <v>139</v>
      </c>
      <c r="E50" s="221" t="s">
        <v>139</v>
      </c>
      <c r="F50" s="213">
        <f t="shared" si="9"/>
        <v>3600000</v>
      </c>
      <c r="G50" s="215">
        <v>300000</v>
      </c>
      <c r="H50" s="217" t="s">
        <v>32</v>
      </c>
      <c r="I50" s="217"/>
      <c r="J50" s="217"/>
      <c r="K50" s="109"/>
      <c r="L50" s="217">
        <v>12</v>
      </c>
      <c r="M50" s="217" t="s">
        <v>39</v>
      </c>
      <c r="N50" s="217" t="s">
        <v>34</v>
      </c>
      <c r="O50" s="219">
        <f>G50*L50</f>
        <v>3600000</v>
      </c>
      <c r="P50" s="229" t="s">
        <v>140</v>
      </c>
    </row>
    <row r="51" spans="1:17" ht="15" customHeight="1" x14ac:dyDescent="0.15">
      <c r="A51" s="8"/>
      <c r="B51" s="221"/>
      <c r="C51" s="221"/>
      <c r="D51" s="193"/>
      <c r="E51" s="193"/>
      <c r="F51" s="214"/>
      <c r="G51" s="216"/>
      <c r="H51" s="218"/>
      <c r="I51" s="218"/>
      <c r="J51" s="218"/>
      <c r="K51" s="113"/>
      <c r="L51" s="218"/>
      <c r="M51" s="218"/>
      <c r="N51" s="218"/>
      <c r="O51" s="220"/>
      <c r="P51" s="230"/>
    </row>
    <row r="52" spans="1:17" s="8" customFormat="1" ht="15" customHeight="1" x14ac:dyDescent="0.15">
      <c r="A52" s="10"/>
      <c r="B52" s="193"/>
      <c r="C52" s="221"/>
      <c r="D52" s="26" t="s">
        <v>70</v>
      </c>
      <c r="E52" s="26" t="s">
        <v>70</v>
      </c>
      <c r="F52" s="32">
        <f t="shared" ref="F52:F54" si="10">O52</f>
        <v>0</v>
      </c>
      <c r="G52" s="38"/>
      <c r="H52" s="109" t="s">
        <v>32</v>
      </c>
      <c r="I52" s="109"/>
      <c r="J52" s="109"/>
      <c r="K52" s="109"/>
      <c r="L52" s="109">
        <v>12</v>
      </c>
      <c r="M52" s="109" t="s">
        <v>35</v>
      </c>
      <c r="N52" s="109" t="s">
        <v>34</v>
      </c>
      <c r="O52" s="39">
        <f>G52*L52</f>
        <v>0</v>
      </c>
      <c r="P52" s="132"/>
      <c r="Q52" s="1"/>
    </row>
    <row r="53" spans="1:17" s="8" customFormat="1" ht="15" customHeight="1" x14ac:dyDescent="0.15">
      <c r="B53" s="163" t="s">
        <v>71</v>
      </c>
      <c r="C53" s="164"/>
      <c r="D53" s="165"/>
      <c r="E53" s="84"/>
      <c r="F53" s="83">
        <f>SUM(F44:F52)</f>
        <v>124638340</v>
      </c>
      <c r="G53" s="87"/>
      <c r="H53" s="85"/>
      <c r="I53" s="85"/>
      <c r="J53" s="85"/>
      <c r="K53" s="85"/>
      <c r="L53" s="85"/>
      <c r="M53" s="85"/>
      <c r="N53" s="85"/>
      <c r="O53" s="88"/>
      <c r="P53" s="86"/>
      <c r="Q53" s="1"/>
    </row>
    <row r="54" spans="1:17" s="8" customFormat="1" ht="15" customHeight="1" x14ac:dyDescent="0.15">
      <c r="A54" s="10"/>
      <c r="B54" s="24" t="s">
        <v>94</v>
      </c>
      <c r="C54" s="24" t="s">
        <v>94</v>
      </c>
      <c r="D54" s="26" t="s">
        <v>152</v>
      </c>
      <c r="E54" s="26" t="s">
        <v>152</v>
      </c>
      <c r="F54" s="32">
        <f t="shared" si="10"/>
        <v>0</v>
      </c>
      <c r="G54" s="38">
        <v>0</v>
      </c>
      <c r="H54" s="109"/>
      <c r="I54" s="109"/>
      <c r="J54" s="109"/>
      <c r="K54" s="109"/>
      <c r="L54" s="109"/>
      <c r="M54" s="109"/>
      <c r="N54" s="109"/>
      <c r="O54" s="39"/>
      <c r="P54" s="132"/>
      <c r="Q54" s="1"/>
    </row>
    <row r="55" spans="1:17" s="8" customFormat="1" ht="18" customHeight="1" x14ac:dyDescent="0.15">
      <c r="B55" s="26" t="s">
        <v>110</v>
      </c>
      <c r="C55" s="26" t="s">
        <v>50</v>
      </c>
      <c r="D55" s="26" t="s">
        <v>50</v>
      </c>
      <c r="E55" s="30" t="s">
        <v>50</v>
      </c>
      <c r="F55" s="33">
        <f t="shared" ref="F55:F62" si="11">O55</f>
        <v>0</v>
      </c>
      <c r="G55" s="38"/>
      <c r="H55" s="109"/>
      <c r="I55" s="109"/>
      <c r="J55" s="109"/>
      <c r="K55" s="109"/>
      <c r="L55" s="109"/>
      <c r="M55" s="109"/>
      <c r="N55" s="109"/>
      <c r="O55" s="39"/>
      <c r="P55" s="42"/>
      <c r="Q55" s="1"/>
    </row>
    <row r="56" spans="1:17" s="8" customFormat="1" ht="15" customHeight="1" x14ac:dyDescent="0.15">
      <c r="B56" s="192" t="s">
        <v>109</v>
      </c>
      <c r="C56" s="192" t="s">
        <v>51</v>
      </c>
      <c r="D56" s="26" t="s">
        <v>52</v>
      </c>
      <c r="E56" s="31" t="s">
        <v>52</v>
      </c>
      <c r="F56" s="32">
        <f t="shared" si="11"/>
        <v>120000000</v>
      </c>
      <c r="G56" s="67">
        <v>10000000</v>
      </c>
      <c r="H56" s="40" t="s">
        <v>32</v>
      </c>
      <c r="I56" s="40"/>
      <c r="J56" s="40"/>
      <c r="K56" s="40"/>
      <c r="L56" s="40">
        <v>12</v>
      </c>
      <c r="M56" s="40" t="s">
        <v>35</v>
      </c>
      <c r="N56" s="40" t="s">
        <v>34</v>
      </c>
      <c r="O56" s="68">
        <f t="shared" ref="O56:O57" si="12">G56*L56</f>
        <v>120000000</v>
      </c>
      <c r="P56" s="43"/>
      <c r="Q56" s="1"/>
    </row>
    <row r="57" spans="1:17" ht="15" customHeight="1" x14ac:dyDescent="0.15">
      <c r="A57" s="8"/>
      <c r="B57" s="193"/>
      <c r="C57" s="193"/>
      <c r="D57" s="26" t="s">
        <v>53</v>
      </c>
      <c r="E57" s="31" t="s">
        <v>53</v>
      </c>
      <c r="F57" s="32">
        <f t="shared" si="11"/>
        <v>60000000</v>
      </c>
      <c r="G57" s="67">
        <v>5000000</v>
      </c>
      <c r="H57" s="40" t="s">
        <v>32</v>
      </c>
      <c r="I57" s="40"/>
      <c r="J57" s="40"/>
      <c r="K57" s="40"/>
      <c r="L57" s="40">
        <v>12</v>
      </c>
      <c r="M57" s="40" t="s">
        <v>35</v>
      </c>
      <c r="N57" s="40" t="s">
        <v>34</v>
      </c>
      <c r="O57" s="68">
        <f t="shared" si="12"/>
        <v>60000000</v>
      </c>
      <c r="P57" s="44"/>
    </row>
    <row r="58" spans="1:17" ht="15" customHeight="1" x14ac:dyDescent="0.15">
      <c r="B58" s="26" t="s">
        <v>54</v>
      </c>
      <c r="C58" s="26" t="s">
        <v>54</v>
      </c>
      <c r="D58" s="26" t="s">
        <v>54</v>
      </c>
      <c r="E58" s="30" t="s">
        <v>54</v>
      </c>
      <c r="F58" s="33">
        <f t="shared" si="11"/>
        <v>460656</v>
      </c>
      <c r="G58" s="45"/>
      <c r="H58" s="40"/>
      <c r="I58" s="40"/>
      <c r="J58" s="40"/>
      <c r="K58" s="40"/>
      <c r="L58" s="40"/>
      <c r="M58" s="40"/>
      <c r="N58" s="40"/>
      <c r="O58" s="68">
        <v>460656</v>
      </c>
      <c r="P58" s="116" t="s">
        <v>116</v>
      </c>
    </row>
    <row r="59" spans="1:17" s="1" customFormat="1" ht="15" customHeight="1" x14ac:dyDescent="0.15">
      <c r="B59" s="192" t="s">
        <v>181</v>
      </c>
      <c r="C59" s="192" t="s">
        <v>181</v>
      </c>
      <c r="D59" s="192" t="s">
        <v>181</v>
      </c>
      <c r="E59" s="24" t="s">
        <v>55</v>
      </c>
      <c r="F59" s="32">
        <f t="shared" si="11"/>
        <v>0</v>
      </c>
      <c r="G59" s="67"/>
      <c r="H59" s="40"/>
      <c r="I59" s="40"/>
      <c r="J59" s="40"/>
      <c r="K59" s="40"/>
      <c r="L59" s="40"/>
      <c r="M59" s="40"/>
      <c r="N59" s="40"/>
      <c r="O59" s="68">
        <f t="shared" ref="O59" si="13">G59*L59</f>
        <v>0</v>
      </c>
      <c r="P59" s="116"/>
    </row>
    <row r="60" spans="1:17" s="1" customFormat="1" ht="15" customHeight="1" x14ac:dyDescent="0.15">
      <c r="B60" s="193"/>
      <c r="C60" s="193"/>
      <c r="D60" s="193"/>
      <c r="E60" s="24" t="s">
        <v>182</v>
      </c>
      <c r="F60" s="32">
        <f t="shared" si="11"/>
        <v>10000</v>
      </c>
      <c r="G60" s="67">
        <v>50000</v>
      </c>
      <c r="H60" s="40"/>
      <c r="I60" s="40"/>
      <c r="J60" s="40"/>
      <c r="K60" s="40"/>
      <c r="L60" s="40"/>
      <c r="M60" s="40"/>
      <c r="N60" s="40"/>
      <c r="O60" s="68">
        <v>10000</v>
      </c>
      <c r="P60" s="116" t="s">
        <v>193</v>
      </c>
    </row>
    <row r="61" spans="1:17" ht="27" x14ac:dyDescent="0.15">
      <c r="B61" s="24" t="s">
        <v>56</v>
      </c>
      <c r="C61" s="26" t="s">
        <v>57</v>
      </c>
      <c r="D61" s="26" t="s">
        <v>57</v>
      </c>
      <c r="E61" s="24" t="s">
        <v>57</v>
      </c>
      <c r="F61" s="32">
        <f t="shared" si="11"/>
        <v>0</v>
      </c>
      <c r="G61" s="67">
        <v>0</v>
      </c>
      <c r="H61" s="40" t="s">
        <v>32</v>
      </c>
      <c r="I61" s="40"/>
      <c r="J61" s="40"/>
      <c r="K61" s="40"/>
      <c r="L61" s="40">
        <v>12</v>
      </c>
      <c r="M61" s="40" t="s">
        <v>142</v>
      </c>
      <c r="N61" s="40" t="s">
        <v>34</v>
      </c>
      <c r="O61" s="68">
        <f>G61*L61</f>
        <v>0</v>
      </c>
      <c r="P61" s="41"/>
    </row>
    <row r="62" spans="1:17" ht="27" x14ac:dyDescent="0.15">
      <c r="B62" s="24" t="s">
        <v>58</v>
      </c>
      <c r="C62" s="26" t="s">
        <v>59</v>
      </c>
      <c r="D62" s="26" t="s">
        <v>60</v>
      </c>
      <c r="E62" s="24" t="s">
        <v>61</v>
      </c>
      <c r="F62" s="32">
        <f t="shared" si="11"/>
        <v>0</v>
      </c>
      <c r="G62" s="67">
        <v>0</v>
      </c>
      <c r="H62" s="40" t="s">
        <v>32</v>
      </c>
      <c r="I62" s="40"/>
      <c r="J62" s="40"/>
      <c r="K62" s="40"/>
      <c r="L62" s="40">
        <v>12</v>
      </c>
      <c r="M62" s="40" t="s">
        <v>35</v>
      </c>
      <c r="N62" s="40" t="s">
        <v>34</v>
      </c>
      <c r="O62" s="68">
        <f t="shared" ref="O62" si="14">G62*L62</f>
        <v>0</v>
      </c>
      <c r="P62" s="41"/>
    </row>
    <row r="63" spans="1:17" s="8" customFormat="1" ht="15" customHeight="1" x14ac:dyDescent="0.15">
      <c r="B63" s="163" t="s">
        <v>71</v>
      </c>
      <c r="C63" s="164"/>
      <c r="D63" s="165"/>
      <c r="E63" s="84"/>
      <c r="F63" s="83">
        <f>SUM(F54:F62)</f>
        <v>180470656</v>
      </c>
      <c r="G63" s="87"/>
      <c r="H63" s="85"/>
      <c r="I63" s="85"/>
      <c r="J63" s="85"/>
      <c r="K63" s="85"/>
      <c r="L63" s="85"/>
      <c r="M63" s="85"/>
      <c r="N63" s="85"/>
      <c r="O63" s="88"/>
      <c r="P63" s="86"/>
      <c r="Q63" s="1"/>
    </row>
    <row r="64" spans="1:17" s="1" customFormat="1" ht="27" hidden="1" x14ac:dyDescent="0.15">
      <c r="B64" s="192" t="s">
        <v>156</v>
      </c>
      <c r="C64" s="26" t="s">
        <v>157</v>
      </c>
      <c r="D64" s="26" t="s">
        <v>157</v>
      </c>
      <c r="E64" s="26" t="s">
        <v>157</v>
      </c>
      <c r="F64" s="32">
        <f t="shared" ref="F64:F65" si="15">O64</f>
        <v>0</v>
      </c>
      <c r="G64" s="67">
        <f>G61</f>
        <v>0</v>
      </c>
      <c r="H64" s="40"/>
      <c r="I64" s="40"/>
      <c r="J64" s="40"/>
      <c r="K64" s="36"/>
      <c r="L64" s="36">
        <v>12</v>
      </c>
      <c r="M64" s="36" t="s">
        <v>35</v>
      </c>
      <c r="N64" s="36" t="s">
        <v>34</v>
      </c>
      <c r="O64" s="37">
        <f>G64*L64</f>
        <v>0</v>
      </c>
      <c r="P64" s="41"/>
    </row>
    <row r="65" spans="2:16" s="1" customFormat="1" ht="27" hidden="1" x14ac:dyDescent="0.15">
      <c r="B65" s="193"/>
      <c r="C65" s="26" t="s">
        <v>158</v>
      </c>
      <c r="D65" s="26" t="s">
        <v>159</v>
      </c>
      <c r="E65" s="26" t="s">
        <v>159</v>
      </c>
      <c r="F65" s="32">
        <f t="shared" si="15"/>
        <v>0</v>
      </c>
      <c r="G65" s="67">
        <f>G62</f>
        <v>0</v>
      </c>
      <c r="H65" s="40"/>
      <c r="I65" s="40"/>
      <c r="J65" s="40"/>
      <c r="K65" s="36"/>
      <c r="L65" s="36">
        <v>12</v>
      </c>
      <c r="M65" s="36" t="s">
        <v>35</v>
      </c>
      <c r="N65" s="36" t="s">
        <v>34</v>
      </c>
      <c r="O65" s="37">
        <f>G65*L65</f>
        <v>0</v>
      </c>
      <c r="P65" s="41"/>
    </row>
    <row r="66" spans="2:16" s="1" customFormat="1" ht="15" hidden="1" customHeight="1" x14ac:dyDescent="0.15">
      <c r="B66" s="163" t="s">
        <v>71</v>
      </c>
      <c r="C66" s="164"/>
      <c r="D66" s="165"/>
      <c r="E66" s="84"/>
      <c r="F66" s="83">
        <f>SUM(F64:F65)</f>
        <v>0</v>
      </c>
      <c r="G66" s="87"/>
      <c r="H66" s="85"/>
      <c r="I66" s="85"/>
      <c r="J66" s="85"/>
      <c r="K66" s="85"/>
      <c r="L66" s="85"/>
      <c r="M66" s="85"/>
      <c r="N66" s="85"/>
      <c r="O66" s="88"/>
      <c r="P66" s="86"/>
    </row>
    <row r="67" spans="2:16" ht="15" customHeight="1" x14ac:dyDescent="0.15">
      <c r="B67" s="223" t="s">
        <v>62</v>
      </c>
      <c r="C67" s="224"/>
      <c r="D67" s="224"/>
      <c r="E67" s="225"/>
      <c r="F67" s="34">
        <f>F39+F43+F53+F63+F66</f>
        <v>1083577366</v>
      </c>
      <c r="G67" s="18"/>
      <c r="H67" s="16"/>
      <c r="I67" s="16"/>
      <c r="J67" s="16"/>
      <c r="K67" s="16"/>
      <c r="L67" s="16"/>
      <c r="M67" s="16"/>
      <c r="N67" s="16"/>
      <c r="O67" s="17"/>
      <c r="P67" s="19"/>
    </row>
  </sheetData>
  <mergeCells count="71">
    <mergeCell ref="B59:B60"/>
    <mergeCell ref="C59:C60"/>
    <mergeCell ref="D59:D60"/>
    <mergeCell ref="P50:P51"/>
    <mergeCell ref="B53:D53"/>
    <mergeCell ref="N50:N51"/>
    <mergeCell ref="O50:O51"/>
    <mergeCell ref="M50:M51"/>
    <mergeCell ref="F18:F22"/>
    <mergeCell ref="D13:D17"/>
    <mergeCell ref="D18:D22"/>
    <mergeCell ref="B40:B42"/>
    <mergeCell ref="C40:C42"/>
    <mergeCell ref="C27:C30"/>
    <mergeCell ref="D28:D30"/>
    <mergeCell ref="E28:E30"/>
    <mergeCell ref="B5:B38"/>
    <mergeCell ref="C31:C38"/>
    <mergeCell ref="D31:D35"/>
    <mergeCell ref="B39:D39"/>
    <mergeCell ref="D36:D37"/>
    <mergeCell ref="E36:E37"/>
    <mergeCell ref="F36:F37"/>
    <mergeCell ref="F28:F30"/>
    <mergeCell ref="B67:E67"/>
    <mergeCell ref="F50:F51"/>
    <mergeCell ref="G50:G51"/>
    <mergeCell ref="H50:H51"/>
    <mergeCell ref="L50:L51"/>
    <mergeCell ref="C56:C57"/>
    <mergeCell ref="B56:B57"/>
    <mergeCell ref="C50:C52"/>
    <mergeCell ref="E50:E51"/>
    <mergeCell ref="B44:B52"/>
    <mergeCell ref="D50:D51"/>
    <mergeCell ref="B63:D63"/>
    <mergeCell ref="B64:B65"/>
    <mergeCell ref="B66:D66"/>
    <mergeCell ref="I50:I51"/>
    <mergeCell ref="J50:J51"/>
    <mergeCell ref="E31:E35"/>
    <mergeCell ref="F31:F35"/>
    <mergeCell ref="C44:C49"/>
    <mergeCell ref="D47:D48"/>
    <mergeCell ref="L47:L48"/>
    <mergeCell ref="D44:D46"/>
    <mergeCell ref="B43:D43"/>
    <mergeCell ref="P47:P48"/>
    <mergeCell ref="F47:F48"/>
    <mergeCell ref="G47:G48"/>
    <mergeCell ref="H47:H48"/>
    <mergeCell ref="E47:E48"/>
    <mergeCell ref="N47:N48"/>
    <mergeCell ref="O47:O48"/>
    <mergeCell ref="M47:M48"/>
    <mergeCell ref="G3:O4"/>
    <mergeCell ref="C23:C26"/>
    <mergeCell ref="D23:D24"/>
    <mergeCell ref="B1:P1"/>
    <mergeCell ref="B3:E3"/>
    <mergeCell ref="F3:F4"/>
    <mergeCell ref="D5:D10"/>
    <mergeCell ref="C5:C17"/>
    <mergeCell ref="F13:F17"/>
    <mergeCell ref="E5:E7"/>
    <mergeCell ref="F5:F7"/>
    <mergeCell ref="E8:E10"/>
    <mergeCell ref="F8:F10"/>
    <mergeCell ref="E23:E24"/>
    <mergeCell ref="F23:F24"/>
    <mergeCell ref="D11:D12"/>
  </mergeCells>
  <phoneticPr fontId="1" type="noConversion"/>
  <pageMargins left="0.15748031496062992" right="0" top="0.78740157480314965" bottom="0.39370078740157483" header="0" footer="0"/>
  <pageSetup paperSize="9" scale="70" firstPageNumber="4294967295" pageOrder="overThenDown" orientation="landscape" verticalDpi="300" r:id="rId1"/>
  <headerFooter alignWithMargins="0"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총괄</vt:lpstr>
      <vt:lpstr>세입안(산출내역)</vt:lpstr>
      <vt:lpstr>세출안(산출내역)</vt:lpstr>
      <vt:lpstr>'세입안(산출내역)'!Print_Area</vt:lpstr>
      <vt:lpstr>'세출안(산출내역)'!Print_Area</vt:lpstr>
      <vt:lpstr>'세출안(산출내역)'!Print_Titles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scz003</cp:lastModifiedBy>
  <cp:lastPrinted>2025-12-16T11:59:11Z</cp:lastPrinted>
  <dcterms:created xsi:type="dcterms:W3CDTF">2009-12-04T13:44:55Z</dcterms:created>
  <dcterms:modified xsi:type="dcterms:W3CDTF">2025-12-16T13:35:35Z</dcterms:modified>
</cp:coreProperties>
</file>